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Checklist" sheetId="2" state="visible" r:id="rId4"/>
    <sheet name="Register_Blank" sheetId="3" state="visible" r:id="rId5"/>
    <sheet name="Remote_Support_Profile" sheetId="4" state="visible" r:id="rId6"/>
    <sheet name="Logic_Tests" sheetId="5" state="visible" r:id="rId7"/>
    <sheet name="Lists" sheetId="6" state="visible" r:id="rId8"/>
  </sheets>
  <definedNames>
    <definedName function="false" hidden="false" localSheetId="1" name="_xlnm.Print_Titles" vbProcedure="false">Checklist!$4:$4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<sst xmlns="http://schemas.openxmlformats.org/spreadsheetml/2006/main" count="500" uniqueCount="316">
  <si>
    <t xml:space="preserve">Vendor AI Authority Register and Pre-meeting Checklist</t>
  </si>
  <si>
    <t xml:space="preserve">Reusable governance template by Ramya Amballa, AI for U&amp;I (aiforui.org). Free to use and adapt. It is not a safety, security or compliance certification tool, and it does not replace OT engineering, process-safety or legal judgement.</t>
  </si>
  <si>
    <t xml:space="preserve">Purpose</t>
  </si>
  <si>
    <t xml:space="preserve">Reconciles four positions for every vendor interface, identity and data flow: what the contract permits, what the technology can do, what evidence shows, and who in the operator authorised it. A deployment decision is only as sound as the alignment between them.</t>
  </si>
  <si>
    <t xml:space="preserve">Who uses it</t>
  </si>
  <si>
    <t xml:space="preserve">A governance or TPRM coordinator maintains it. OT security, operations, process-safety engineering, legal and procurement own the technical and contractual conclusions recorded in it. It supports, and does not replace, vendor management, OT change control and Management of Change (MOC).</t>
  </si>
  <si>
    <t xml:space="preserve">View A: Checklist</t>
  </si>
  <si>
    <t xml:space="preserve">Two-page pre-meeting checklist. Use before the vendor review meeting to request evidence in six areas.</t>
  </si>
  <si>
    <t xml:space="preserve">View B: Register</t>
  </si>
  <si>
    <t xml:space="preserve">Register_Blank is the working register. Enter your organisation, vendor and assessment date at the top. Blue text = input. Black = formula. Do not overwrite the Classification, Exposure status, Next scheduled review, Mismatch status, Review status or Input check columns.</t>
  </si>
  <si>
    <t xml:space="preserve">Classification rules</t>
  </si>
  <si>
    <t xml:space="preserve">Applied in order:
1. Capability exceeds authority: capability Demonstrated AND (contract Prohibited OR operator Not approved). Only a demonstrated capability can be a violation. Unknown or undemonstrated capability is never classed as a violation.
2. Evidence insufficient: unresolved reachability: a network path is open but effective capability has not been independently demonstrated. A sub-class of evidence insufficient, treated as critical until resolved.
3. Authority undefined: contract Silent.
4. Evidence insufficient: capability Unknown, OR evidence None or Vendor attestation only.
5. Authorised and verified: contract Permitted AND Approved AND evidence Verified.
6. Authorised but unverified: everything else (typically permitted and approved, evidence Partial).</t>
  </si>
  <si>
    <t xml:space="preserve">Why five classes</t>
  </si>
  <si>
    <t xml:space="preserve">'Authority undefined' is kept separate from 'Evidence insufficient' because a silent contract needs legal and commercial action, not more testing.</t>
  </si>
  <si>
    <t xml:space="preserve">No scores</t>
  </si>
  <si>
    <t xml:space="preserve">The register deliberately has no numeric risk scores. The class states what is wrong; the residual issue states why it matters. Prioritisation is a judgement for the accountable owner.</t>
  </si>
  <si>
    <t xml:space="preserve">Exposure and interim restriction</t>
  </si>
  <si>
    <t xml:space="preserve">Rows classed as capability exceeds authority or unresolved reachability are critical. They show NOT CONTAINED until an interim operating restriction is in force and independently verified by someone other than the person who applied it. Containment never closes a finding: the Mismatch status stays Open until the row is reclassified as authorised and verified. A scheduled review date never means the exposure can stay open until then; such rows show 'Contain first' instead of a date.</t>
  </si>
  <si>
    <t xml:space="preserve">Containment decision</t>
  </si>
  <si>
    <t xml:space="preserve">Authority undefined and Evidence insufficient rows need a recorded, risk-based containment decision (Yes / No, with rationale). Until one is recorded they show DECISION REQUIRED. Yes treats the row as critical, so it shows NOT CONTAINED until an independently verified restriction is in force. No allows scheduled remediation and must be accepted by the accountable owner.</t>
  </si>
  <si>
    <t xml:space="preserve">Input validation</t>
  </si>
  <si>
    <t xml:space="preserve">The Input check column flags contradictions: contract prohibits what the operator approved; approved with no authoriser; evidence verified while capability is unknown or undemonstrated; not approved while an approval is recorded. Such rows are classed Inconsistent inputs and are not classified further. Partly completed rows show Incomplete inputs.</t>
  </si>
  <si>
    <t xml:space="preserve">Overdue and event-triggered review</t>
  </si>
  <si>
    <t xml:space="preserve">Set the assessment as-of date above the register. Review status shows OVERDUE when the next scheduled review has passed, RE-RECONCILE when a material change date falls after the last review date, and Remediation target passed when an open row is past its target. Review dates and remediation targets are separate fields.</t>
  </si>
  <si>
    <t xml:space="preserve">Logic tests</t>
  </si>
  <si>
    <t xml:space="preserve">The Logic_Tests sheet runs the register formulas on made-up inputs to show how classification, containment and review status behave. It tests the template, not any system.</t>
  </si>
  <si>
    <t xml:space="preserve">Review cadence</t>
  </si>
  <si>
    <t xml:space="preserve">Next review = review date + the illustrative interval on the Lists sheet for the capability type, capped at the open-mismatch maximum unless the row is authorised and verified. The intervals are illustrative and must be calibrated.</t>
  </si>
  <si>
    <t xml:space="preserve">Re-reconciliation triggers</t>
  </si>
  <si>
    <t xml:space="preserve">Record the relevant trigger in the Event-triggered review column. Reconcile the affected rows before the next scheduled review when any of these occur:
• model or software version change
• new vendor support identities or changed privileges
• new interfaces, credentials or network paths
• new outbound data flows or destinations
• new subcontractors
• material contract changes
• move from advisory to automated or autonomous operation
• material plant change affecting the monitored asset</t>
  </si>
  <si>
    <t xml:space="preserve">What a clean register does not mean</t>
  </si>
  <si>
    <t xml:space="preserve">A fully reconciled register is necessary but not sufficient for deployment approval. It does not replace verification testing, MOC, hazard review or the accountable owner's decision.</t>
  </si>
  <si>
    <t xml:space="preserve">Evidence rule</t>
  </si>
  <si>
    <t xml:space="preserve">Record real evidence references in your own register. Treat vendor statements as attestation until verified.</t>
  </si>
  <si>
    <t xml:space="preserve">Reference status</t>
  </si>
  <si>
    <t xml:space="preserve">The checklist cites NCA OTCC-1:2022 control IDs as examples. Items marked [VERIFY] (cloud, data and classification requirements, IEC 62443-2-4 clause IDs) need confirmation for your organisation. Check applicability with your legal and compliance teams.</t>
  </si>
  <si>
    <t xml:space="preserve">Not a certification tool</t>
  </si>
  <si>
    <t xml:space="preserve">A fully reconciled register shows that authority, capability, evidence and approval have been compared. It does not certify that a system is safe or secure, and it does not approve deployment. Use it alongside OT engineering, process-safety, security and legal review.</t>
  </si>
  <si>
    <t xml:space="preserve">View A: Pre-meeting checklist</t>
  </si>
  <si>
    <t xml:space="preserve">#</t>
  </si>
  <si>
    <t xml:space="preserve">Question</t>
  </si>
  <si>
    <t xml:space="preserve">Why it matters</t>
  </si>
  <si>
    <t xml:space="preserve">Evidence to request</t>
  </si>
  <si>
    <t xml:space="preserve">Status</t>
  </si>
  <si>
    <t xml:space="preserve">Notes</t>
  </si>
  <si>
    <t xml:space="preserve">1. Operational access</t>
  </si>
  <si>
    <t xml:space="preserve">Which interfaces can the AI platform read from, and at what level?</t>
  </si>
  <si>
    <t xml:space="preserve">Scope creep starts with read access to more tags than the use case needs.</t>
  </si>
  <si>
    <t xml:space="preserve">Tag list and interface specification, reconciled to the approved use case</t>
  </si>
  <si>
    <t xml:space="preserve">Not started</t>
  </si>
  <si>
    <t xml:space="preserve">Does any credential, service account or conduit allow write to control or process systems?</t>
  </si>
  <si>
    <t xml:space="preserve">Removing a credential does not remove a network path. An open path is unresolved until capability is tested, not assumed.</t>
  </si>
  <si>
    <t xml:space="preserve">Credential inventory; firewall rule set for the gateway conduits (OTCC 2-4-1-1)</t>
  </si>
  <si>
    <t xml:space="preserve">Is the edge gateway in the industrial DMZ with no direct path to Level 2 or below?</t>
  </si>
  <si>
    <t xml:space="preserve">Placement decides what a compromise of the gateway can reach.</t>
  </si>
  <si>
    <t xml:space="preserve">Zone and conduit diagram; firewall rules (OTCC 2-4-1-9, 2-4-1-12)</t>
  </si>
  <si>
    <t xml:space="preserve">Are SIS networks segregated from every vendor path?</t>
  </si>
  <si>
    <t xml:space="preserve">Safety systems must not share reach with third-party tools.</t>
  </si>
  <si>
    <t xml:space="preserve">Segmentation evidence for SIS (OTCC 2-4-1-3)</t>
  </si>
  <si>
    <t xml:space="preserve">Who approved the current access, against which phase?</t>
  </si>
  <si>
    <t xml:space="preserve">Access must trace to an operator decision, not a vendor default.</t>
  </si>
  <si>
    <t xml:space="preserve">Approval record naming phase and scope</t>
  </si>
  <si>
    <t xml:space="preserve">How would the operator detect a new or changed path?</t>
  </si>
  <si>
    <t xml:space="preserve">Point-in-time checks go stale.</t>
  </si>
  <si>
    <t xml:space="preserve">Monitoring or configuration-drift arrangements</t>
  </si>
  <si>
    <t xml:space="preserve">2. Vendor remote support</t>
  </si>
  <si>
    <t xml:space="preserve">Which vendor identities have remote access, to which assets?</t>
  </si>
  <si>
    <t xml:space="preserve">Remote support routes are often authorised separately from the AI deployment.</t>
  </si>
  <si>
    <t xml:space="preserve">Named identity list with assets and privileges</t>
  </si>
  <si>
    <t xml:space="preserve">Is remote access exceptional, time-limited and approved per session?</t>
  </si>
  <si>
    <t xml:space="preserve">Standing access defeats the purpose of approval.</t>
  </si>
  <si>
    <t xml:space="preserve">Access procedure; sample session approvals (OTCC 2-2-1-7)</t>
  </si>
  <si>
    <t xml:space="preserve">Is access via a DMZ access point with MFA, encryption and recording?</t>
  </si>
  <si>
    <t xml:space="preserve">Controls on the route matter as much as who uses it.</t>
  </si>
  <si>
    <t xml:space="preserve">Jump host configuration; recording retention (OTCC 2-4-1-10)</t>
  </si>
  <si>
    <t xml:space="preserve">Can support sessions reach engineering workstations or privileged functions, and can the AI platform use that route at all?</t>
  </si>
  <si>
    <t xml:space="preserve">Legitimate human support and an AI command path are different risks. Keep them apart.</t>
  </si>
  <si>
    <t xml:space="preserve">Privilege mapping per identity; evidence the platform holds no credential on the route</t>
  </si>
  <si>
    <t xml:space="preserve">Are subcontractor or offshore support staff used?</t>
  </si>
  <si>
    <t xml:space="preserve">Authority granted to the vendor may be exercised by others.</t>
  </si>
  <si>
    <t xml:space="preserve">Subcontractor list; flow-down clauses</t>
  </si>
  <si>
    <t xml:space="preserve">Is support activity reviewed by the operator, and who can end a session?</t>
  </si>
  <si>
    <t xml:space="preserve">Recording without review is not monitoring.</t>
  </si>
  <si>
    <t xml:space="preserve">Review log sample; reviewer role</t>
  </si>
  <si>
    <t xml:space="preserve">3. Data transfers</t>
  </si>
  <si>
    <t xml:space="preserve">What data leaves OT, and to where?</t>
  </si>
  <si>
    <t xml:space="preserve">The data map is the basis for every other data decision.</t>
  </si>
  <si>
    <t xml:space="preserve">Data flow inventory with destinations and hosting locations</t>
  </si>
  <si>
    <t xml:space="preserve">Which regulatory and classification regimes apply to that data?</t>
  </si>
  <si>
    <t xml:space="preserve">Obligations depend on classification and the parties, not on the word 'industrial'.</t>
  </si>
  <si>
    <t xml:space="preserve">Classification decision [VERIFY national data classification and CCC/DCC applicability]</t>
  </si>
  <si>
    <t xml:space="preserve">Is use of OT data outside production limited and controlled?</t>
  </si>
  <si>
    <t xml:space="preserve">OTCC treats OT data outside production as a controlled exception.</t>
  </si>
  <si>
    <t xml:space="preserve">Controls for OT data use outside production (OTCC 2-6-1-4)</t>
  </si>
  <si>
    <t xml:space="preserve">Can the vendor use operator data to train models for other customers?</t>
  </si>
  <si>
    <t xml:space="preserve">Commercial use of operational data needs explicit authority.</t>
  </si>
  <si>
    <t xml:space="preserve">Contract clause; vendor data-use statement</t>
  </si>
  <si>
    <t xml:space="preserve">Who at the vendor and its subcontractors can access transferred data?</t>
  </si>
  <si>
    <t xml:space="preserve">Access at the destination is part of the transfer risk.</t>
  </si>
  <si>
    <t xml:space="preserve">Access list and location of support staff</t>
  </si>
  <si>
    <t xml:space="preserve">How is data deleted at contract end?</t>
  </si>
  <si>
    <t xml:space="preserve">Exit terms are often missing.</t>
  </si>
  <si>
    <t xml:space="preserve">Deletion and return clause; certificate process</t>
  </si>
  <si>
    <t xml:space="preserve">4. Model and software changes</t>
  </si>
  <si>
    <t xml:space="preserve">Are automatic updates enabled on the gateway, and does the operator's change procedure cover it?</t>
  </si>
  <si>
    <t xml:space="preserve">Only if both are true is an automatic update a change-control gap.</t>
  </si>
  <si>
    <t xml:space="preserve">Gateway update configuration; change procedure scope (OTCC 1-5-1)</t>
  </si>
  <si>
    <t xml:space="preserve">Are updates tested in a separate environment before production?</t>
  </si>
  <si>
    <t xml:space="preserve">Validation outside production is an OTCC expectation.</t>
  </si>
  <si>
    <t xml:space="preserve">Test records (OTCC 1-5-3-2, 2-4-1-15)</t>
  </si>
  <si>
    <t xml:space="preserve">Is the model version recorded with each recommendation?</t>
  </si>
  <si>
    <t xml:space="preserve">Without version, a recommendation cannot be traced.</t>
  </si>
  <si>
    <t xml:space="preserve">Sample recommendation record</t>
  </si>
  <si>
    <t xml:space="preserve">Are dormant modules (e.g. Phase 2 features) installed?</t>
  </si>
  <si>
    <t xml:space="preserve">Installed-but-disabled is a capability, not an absence.</t>
  </si>
  <si>
    <t xml:space="preserve">Installed component inventory; configuration evidence</t>
  </si>
  <si>
    <t xml:space="preserve">Who can re-enable a disabled feature, and how would the operator know?</t>
  </si>
  <si>
    <t xml:space="preserve">Enablement is a change and needs control.</t>
  </si>
  <si>
    <t xml:space="preserve">Feature flag governance; change record</t>
  </si>
  <si>
    <t xml:space="preserve">Does a model change trigger re-reconciliation of this register?</t>
  </si>
  <si>
    <t xml:space="preserve">Authority granted to one version does not transfer automatically.</t>
  </si>
  <si>
    <t xml:space="preserve">Trigger procedure</t>
  </si>
  <si>
    <t xml:space="preserve">5. Contractual authority</t>
  </si>
  <si>
    <t xml:space="preserve">Does the contract define permitted functions by phase?</t>
  </si>
  <si>
    <t xml:space="preserve">Phase boundaries must exist on paper before they can be tested.</t>
  </si>
  <si>
    <t xml:space="preserve">Statement of work; phase definitions</t>
  </si>
  <si>
    <t xml:space="preserve">Does it prohibit write, control or autonomous actions in Phase 1?</t>
  </si>
  <si>
    <t xml:space="preserve">Silence is not a prohibition.</t>
  </si>
  <si>
    <t xml:space="preserve">Specific clause</t>
  </si>
  <si>
    <t xml:space="preserve">Are remote support terms aligned with OTCC remote access expectations?</t>
  </si>
  <si>
    <t xml:space="preserve">Contract and control must say the same thing.</t>
  </si>
  <si>
    <t xml:space="preserve">Remote support schedule (OTCC 4-1-1-1)</t>
  </si>
  <si>
    <t xml:space="preserve">Are security requirements for the vendor as a service provider stated?</t>
  </si>
  <si>
    <t xml:space="preserve">IEC 62443-2-4 frames service provider requirements.</t>
  </si>
  <si>
    <t xml:space="preserve">Security schedule [VERIFY IEC 62443-2-4 clause mapping]</t>
  </si>
  <si>
    <t xml:space="preserve">Does the operator have audit and evidence rights?</t>
  </si>
  <si>
    <t xml:space="preserve">Without them, verification depends on goodwill.</t>
  </si>
  <si>
    <t xml:space="preserve">Audit clause</t>
  </si>
  <si>
    <t xml:space="preserve">Are subcontracting, data use and incident notification covered?</t>
  </si>
  <si>
    <t xml:space="preserve">These are the common silent areas.</t>
  </si>
  <si>
    <t xml:space="preserve">Relevant clauses</t>
  </si>
  <si>
    <t xml:space="preserve">6. Deployment approval</t>
  </si>
  <si>
    <t xml:space="preserve">Is there a named accountable owner in the operator?</t>
  </si>
  <si>
    <t xml:space="preserve">Decisions need an owner who can accept residual risk.</t>
  </si>
  <si>
    <t xml:space="preserve">Named owner and delegation</t>
  </si>
  <si>
    <t xml:space="preserve">Has OT change control approved the current configuration?</t>
  </si>
  <si>
    <t xml:space="preserve">Deployment is a change to the OT environment.</t>
  </si>
  <si>
    <t xml:space="preserve">Change record</t>
  </si>
  <si>
    <t xml:space="preserve">Does moving beyond advisory go through MOC?</t>
  </si>
  <si>
    <t xml:space="preserve">Automated or autonomous action changes how the plant is operated.</t>
  </si>
  <si>
    <t xml:space="preserve">MOC procedure and applicability decision</t>
  </si>
  <si>
    <t xml:space="preserve">Have process-safety engineers decided what hazard review is needed?</t>
  </si>
  <si>
    <t xml:space="preserve">That is their decision, not the governance coordinator's.</t>
  </si>
  <si>
    <t xml:space="preserve">Process-safety determination</t>
  </si>
  <si>
    <t xml:space="preserve">Are open mismatches in this register accepted, remediated or blocking?</t>
  </si>
  <si>
    <t xml:space="preserve">Every open item needs a disposition.</t>
  </si>
  <si>
    <t xml:space="preserve">Register with dispositions</t>
  </si>
  <si>
    <t xml:space="preserve">What evidence will the decision body review before approval?</t>
  </si>
  <si>
    <t xml:space="preserve">Approval without evidence review is assertion.</t>
  </si>
  <si>
    <t xml:space="preserve">Evidence pack index</t>
  </si>
  <si>
    <t xml:space="preserve">View B: Vendor AI Authority Register</t>
  </si>
  <si>
    <t xml:space="preserve">Reusable template. Enter your own organisation, vendor and assessment date above the register. Blue text = input; black = formula.</t>
  </si>
  <si>
    <t xml:space="preserve">Review date is not a remediation deadline. NOT CONTAINED means act now.</t>
  </si>
  <si>
    <t xml:space="preserve">Organisation</t>
  </si>
  <si>
    <t xml:space="preserve">Vendor</t>
  </si>
  <si>
    <t xml:space="preserve">Assessment as-of date</t>
  </si>
  <si>
    <t xml:space="preserve">ID</t>
  </si>
  <si>
    <t xml:space="preserve">Asset or interface</t>
  </si>
  <si>
    <t xml:space="preserve">Vendor identity</t>
  </si>
  <si>
    <t xml:space="preserve">Access purpose</t>
  </si>
  <si>
    <t xml:space="preserve">Environment / zone (illustrative levels)</t>
  </si>
  <si>
    <t xml:space="preserve">Approved phase</t>
  </si>
  <si>
    <t xml:space="preserve">Capability type</t>
  </si>
  <si>
    <t xml:space="preserve">Contract position</t>
  </si>
  <si>
    <t xml:space="preserve">Contract reference</t>
  </si>
  <si>
    <t xml:space="preserve">Technical capability</t>
  </si>
  <si>
    <t xml:space="preserve">Verification status</t>
  </si>
  <si>
    <t xml:space="preserve">Evidence reference</t>
  </si>
  <si>
    <t xml:space="preserve">Operator approval</t>
  </si>
  <si>
    <t xml:space="preserve">Who authorised</t>
  </si>
  <si>
    <t xml:space="preserve">Classification</t>
  </si>
  <si>
    <t xml:space="preserve">Exposure status</t>
  </si>
  <si>
    <t xml:space="preserve">Interim operating restriction</t>
  </si>
  <si>
    <t xml:space="preserve">Restriction status</t>
  </si>
  <si>
    <t xml:space="preserve">Control owner</t>
  </si>
  <si>
    <t xml:space="preserve">Residual issue</t>
  </si>
  <si>
    <t xml:space="preserve">Remediation owner</t>
  </si>
  <si>
    <t xml:space="preserve">Operator accountable owner</t>
  </si>
  <si>
    <t xml:space="preserve">Review date</t>
  </si>
  <si>
    <t xml:space="preserve">Next scheduled review</t>
  </si>
  <si>
    <t xml:space="preserve">Event-triggered review on</t>
  </si>
  <si>
    <t xml:space="preserve">Criterion reference</t>
  </si>
  <si>
    <t xml:space="preserve">Restriction independently verified by</t>
  </si>
  <si>
    <t xml:space="preserve">Mismatch status</t>
  </si>
  <si>
    <t xml:space="preserve">Containment required? (for Authority undefined / Evidence insufficient)</t>
  </si>
  <si>
    <t xml:space="preserve">Containment decision rationale</t>
  </si>
  <si>
    <t xml:space="preserve">Remediation target date</t>
  </si>
  <si>
    <t xml:space="preserve">Material change date</t>
  </si>
  <si>
    <t xml:space="preserve">Review status</t>
  </si>
  <si>
    <t xml:space="preserve">Input check</t>
  </si>
  <si>
    <t xml:space="preserve">Summary by class</t>
  </si>
  <si>
    <t xml:space="preserve">Capability exceeds authority</t>
  </si>
  <si>
    <t xml:space="preserve">Evidence insufficient: unresolved reachability</t>
  </si>
  <si>
    <t xml:space="preserve">Authority undefined</t>
  </si>
  <si>
    <t xml:space="preserve">Evidence insufficient</t>
  </si>
  <si>
    <t xml:space="preserve">Authorised but unverified</t>
  </si>
  <si>
    <t xml:space="preserve">Authorised and verified</t>
  </si>
  <si>
    <t xml:space="preserve">Total classified</t>
  </si>
  <si>
    <t xml:space="preserve">Warnings</t>
  </si>
  <si>
    <t xml:space="preserve">Inconsistent or incomplete inputs</t>
  </si>
  <si>
    <t xml:space="preserve">NOT CONTAINED</t>
  </si>
  <si>
    <t xml:space="preserve">Containment decision required</t>
  </si>
  <si>
    <t xml:space="preserve">Contained (interim), still open</t>
  </si>
  <si>
    <t xml:space="preserve">Overdue reviews</t>
  </si>
  <si>
    <t xml:space="preserve">Re-reconciliation required</t>
  </si>
  <si>
    <t xml:space="preserve">Remediation target passed</t>
  </si>
  <si>
    <t xml:space="preserve">Remote support profile: human vendor support vs AI platform access</t>
  </si>
  <si>
    <t xml:space="preserve">Document each human support route separately from the AI platform path. Do not assume the AI can or cannot use a support route; record the evidence.</t>
  </si>
  <si>
    <t xml:space="preserve">Route / identity</t>
  </si>
  <si>
    <t xml:space="preserve">Register ID</t>
  </si>
  <si>
    <t xml:space="preserve">Authorisation basis</t>
  </si>
  <si>
    <t xml:space="preserve">MFA</t>
  </si>
  <si>
    <t xml:space="preserve">Session recording</t>
  </si>
  <si>
    <t xml:space="preserve">Time-limited</t>
  </si>
  <si>
    <t xml:space="preserve">Per-session approval</t>
  </si>
  <si>
    <t xml:space="preserve">Privilege scope</t>
  </si>
  <si>
    <t xml:space="preserve">Operator oversight</t>
  </si>
  <si>
    <t xml:space="preserve">Usable by AI platform?</t>
  </si>
  <si>
    <t xml:space="preserve">Evidence</t>
  </si>
  <si>
    <t xml:space="preserve">Gap</t>
  </si>
  <si>
    <t xml:space="preserve">Logic tests for the register formulas</t>
  </si>
  <si>
    <t xml:space="preserve">These rows test the template formulas with made-up inputs. They are not assessment evidence.</t>
  </si>
  <si>
    <t xml:space="preserve">Test</t>
  </si>
  <si>
    <t xml:space="preserve">Expected classification</t>
  </si>
  <si>
    <t xml:space="preserve">Expected exposure</t>
  </si>
  <si>
    <t xml:space="preserve">Expected review status</t>
  </si>
  <si>
    <t xml:space="preserve">Result</t>
  </si>
  <si>
    <t xml:space="preserve">T01</t>
  </si>
  <si>
    <t xml:space="preserve">normal: authorised and verified</t>
  </si>
  <si>
    <t xml:space="preserve">Read-only advisory</t>
  </si>
  <si>
    <t xml:space="preserve">Permitted</t>
  </si>
  <si>
    <t xml:space="preserve">Demonstrated</t>
  </si>
  <si>
    <t xml:space="preserve">Verified</t>
  </si>
  <si>
    <t xml:space="preserve">Approved</t>
  </si>
  <si>
    <t xml:space="preserve">Change board</t>
  </si>
  <si>
    <t xml:space="preserve">No open mismatch</t>
  </si>
  <si>
    <t xml:space="preserve">Review scheduled</t>
  </si>
  <si>
    <t xml:space="preserve">T02</t>
  </si>
  <si>
    <t xml:space="preserve">contradictory: contract prohibits, operator approved</t>
  </si>
  <si>
    <t xml:space="preserve">Control-relevant</t>
  </si>
  <si>
    <t xml:space="preserve">Prohibited</t>
  </si>
  <si>
    <t xml:space="preserve">Partial</t>
  </si>
  <si>
    <t xml:space="preserve">Inconsistent inputs: resolve before classifying</t>
  </si>
  <si>
    <t xml:space="preserve">Validation warning: fix inputs</t>
  </si>
  <si>
    <t xml:space="preserve">T03</t>
  </si>
  <si>
    <t xml:space="preserve">contradictory: verified evidence, unknown capability</t>
  </si>
  <si>
    <t xml:space="preserve">Software change</t>
  </si>
  <si>
    <t xml:space="preserve">Unknown</t>
  </si>
  <si>
    <t xml:space="preserve">T04</t>
  </si>
  <si>
    <t xml:space="preserve">contradictory: approved, no authoriser</t>
  </si>
  <si>
    <t xml:space="preserve">Data egress</t>
  </si>
  <si>
    <t xml:space="preserve">T05</t>
  </si>
  <si>
    <t xml:space="preserve">incomplete inputs</t>
  </si>
  <si>
    <t xml:space="preserve">Incomplete inputs</t>
  </si>
  <si>
    <t xml:space="preserve">T06</t>
  </si>
  <si>
    <t xml:space="preserve">unknown capability, containment not assessed</t>
  </si>
  <si>
    <t xml:space="preserve">Vendor attestation only</t>
  </si>
  <si>
    <t xml:space="preserve">Not requested</t>
  </si>
  <si>
    <t xml:space="preserve">None</t>
  </si>
  <si>
    <t xml:space="preserve">DECISION REQUIRED: containment not assessed</t>
  </si>
  <si>
    <t xml:space="preserve">T07</t>
  </si>
  <si>
    <t xml:space="preserve">unknown capability, containment Yes, restriction proposed</t>
  </si>
  <si>
    <t xml:space="preserve">Proposed</t>
  </si>
  <si>
    <t xml:space="preserve">Yes</t>
  </si>
  <si>
    <t xml:space="preserve">NOT CONTAINED: act now, do not wait for review</t>
  </si>
  <si>
    <t xml:space="preserve">T08</t>
  </si>
  <si>
    <t xml:space="preserve">authority undefined, containment No</t>
  </si>
  <si>
    <t xml:space="preserve">Silent</t>
  </si>
  <si>
    <t xml:space="preserve">No</t>
  </si>
  <si>
    <t xml:space="preserve">Open mismatch: remediate to plan</t>
  </si>
  <si>
    <t xml:space="preserve">T09</t>
  </si>
  <si>
    <t xml:space="preserve">unresolved reachability, verifier pending</t>
  </si>
  <si>
    <t xml:space="preserve">Path open, not demonstrated</t>
  </si>
  <si>
    <t xml:space="preserve">Not approved</t>
  </si>
  <si>
    <t xml:space="preserve">Not authorised</t>
  </si>
  <si>
    <t xml:space="preserve">In force, verified</t>
  </si>
  <si>
    <t xml:space="preserve">Pending</t>
  </si>
  <si>
    <t xml:space="preserve">T10</t>
  </si>
  <si>
    <t xml:space="preserve">exceeds authority, independently verified restriction</t>
  </si>
  <si>
    <t xml:space="preserve">Privileged support</t>
  </si>
  <si>
    <t xml:space="preserve">Independent reviewer</t>
  </si>
  <si>
    <t xml:space="preserve">Contained (interim): finding stays open</t>
  </si>
  <si>
    <t xml:space="preserve">T11</t>
  </si>
  <si>
    <t xml:space="preserve">overdue review</t>
  </si>
  <si>
    <t xml:space="preserve">OVERDUE review</t>
  </si>
  <si>
    <t xml:space="preserve">T12</t>
  </si>
  <si>
    <t xml:space="preserve">material change after last review</t>
  </si>
  <si>
    <t xml:space="preserve">RE-RECONCILE: material change since last review</t>
  </si>
  <si>
    <t xml:space="preserve">T13</t>
  </si>
  <si>
    <t xml:space="preserve">remediation target passed</t>
  </si>
  <si>
    <t xml:space="preserve">Tests passed</t>
  </si>
  <si>
    <t xml:space="preserve">Contract</t>
  </si>
  <si>
    <t xml:space="preserve">Capability</t>
  </si>
  <si>
    <t xml:space="preserve">Approval</t>
  </si>
  <si>
    <t xml:space="preserve">CapType</t>
  </si>
  <si>
    <t xml:space="preserve">Restriction</t>
  </si>
  <si>
    <t xml:space="preserve">Illustrative review cadence (days). Not a recommended standard; calibrate with the operator's risk owners.</t>
  </si>
  <si>
    <t xml:space="preserve">Days when authorised and verified</t>
  </si>
  <si>
    <t xml:space="preserve">Evidence requested</t>
  </si>
  <si>
    <t xml:space="preserve">In force, not verified</t>
  </si>
  <si>
    <t xml:space="preserve">Absent</t>
  </si>
  <si>
    <t xml:space="preserve">Evidence received</t>
  </si>
  <si>
    <t xml:space="preserve">Not required</t>
  </si>
  <si>
    <t xml:space="preserve">Gap identified</t>
  </si>
  <si>
    <t xml:space="preserve">Not applicable</t>
  </si>
  <si>
    <t xml:space="preserve">Maximum days while any mismatch is open</t>
  </si>
</sst>
</file>

<file path=xl/styles.xml><?xml version="1.0" encoding="utf-8"?>
<styleSheet xmlns="http://schemas.openxmlformats.org/spreadsheetml/2006/main">
  <numFmts count="2">
    <numFmt numFmtId="164" formatCode="General"/>
    <numFmt numFmtId="165" formatCode="dd\-mmm\-yy"/>
  </numFmts>
  <fonts count="12">
    <font>
      <sz val="11"/>
      <color theme="1"/>
      <name val="Calibri"/>
      <family val="2"/>
      <charset val="1"/>
    </font>
    <font>
      <sz val="10"/>
      <name val="Arial"/>
      <family val="0"/>
    </font>
    <font>
      <sz val="10"/>
      <name val="Arial"/>
      <family val="0"/>
    </font>
    <font>
      <sz val="10"/>
      <name val="Arial"/>
      <family val="0"/>
    </font>
    <font>
      <b val="true"/>
      <sz val="14"/>
      <color rgb="FF1F3A5F"/>
      <name val="Arial"/>
      <family val="0"/>
      <charset val="1"/>
    </font>
    <font>
      <i val="true"/>
      <sz val="9"/>
      <color rgb="FF7A1F1F"/>
      <name val="Arial"/>
      <family val="0"/>
      <charset val="1"/>
    </font>
    <font>
      <b val="true"/>
      <sz val="9"/>
      <name val="Arial"/>
      <family val="0"/>
      <charset val="1"/>
    </font>
    <font>
      <sz val="9"/>
      <name val="Arial"/>
      <family val="0"/>
      <charset val="1"/>
    </font>
    <font>
      <b val="true"/>
      <sz val="10"/>
      <color rgb="FFFFFFFF"/>
      <name val="Arial"/>
      <family val="0"/>
      <charset val="1"/>
    </font>
    <font>
      <sz val="9"/>
      <color rgb="FF0000FF"/>
      <name val="Arial"/>
      <family val="0"/>
      <charset val="1"/>
    </font>
    <font>
      <b val="true"/>
      <sz val="9"/>
      <color rgb="FFC00000"/>
      <name val="Arial"/>
      <family val="0"/>
      <charset val="1"/>
    </font>
    <font>
      <i val="true"/>
      <sz val="9"/>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DCE6F0"/>
        <bgColor rgb="FFDDEBF7"/>
      </patternFill>
    </fill>
    <fill>
      <patternFill patternType="solid">
        <fgColor rgb="FFFFFDE7"/>
        <bgColor rgb="FFFFFFFF"/>
      </patternFill>
    </fill>
  </fills>
  <borders count="2">
    <border diagonalUp="false" diagonalDown="false">
      <left/>
      <right/>
      <top/>
      <bottom/>
      <diagonal/>
    </border>
    <border diagonalUp="false" diagonalDown="false">
      <left style="thin">
        <color rgb="FFB0B7C3"/>
      </left>
      <right style="thin">
        <color rgb="FFB0B7C3"/>
      </right>
      <top style="thin">
        <color rgb="FFB0B7C3"/>
      </top>
      <bottom style="thin">
        <color rgb="FFB0B7C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6" fillId="3"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4" fontId="9" fillId="4" borderId="1" xfId="0" applyFont="true" applyBorder="true" applyAlignment="true" applyProtection="false">
      <alignment horizontal="general" vertical="bottom" textRotation="0" wrapText="false" indent="0" shrinkToFit="false"/>
      <protection locked="true" hidden="false"/>
    </xf>
    <xf numFmtId="165" fontId="9" fillId="4" borderId="1" xfId="0" applyFont="tru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Arial"/>
        <charset val="1"/>
        <family val="0"/>
        <b val="1"/>
        <color rgb="FFFFFFFF"/>
      </font>
      <fill>
        <patternFill>
          <bgColor rgb="FFC00000"/>
        </patternFill>
      </fill>
    </dxf>
    <dxf>
      <font>
        <name val="Arial"/>
        <charset val="1"/>
        <family val="0"/>
        <b val="1"/>
      </font>
      <fill>
        <patternFill>
          <bgColor rgb="FFFFC000"/>
        </patternFill>
      </fill>
    </dxf>
    <dxf>
      <fill>
        <patternFill>
          <bgColor rgb="FFD9EAD3"/>
        </patternFill>
      </fill>
    </dxf>
    <dxf>
      <fill>
        <patternFill>
          <bgColor rgb="FFF4C7C3"/>
        </patternFill>
      </fill>
    </dxf>
    <dxf>
      <fill>
        <patternFill>
          <bgColor rgb="FFF8CBAD"/>
        </patternFill>
      </fill>
    </dxf>
    <dxf>
      <fill>
        <patternFill>
          <bgColor rgb="FFFCE4C4"/>
        </patternFill>
      </fill>
    </dxf>
    <dxf>
      <fill>
        <patternFill>
          <bgColor rgb="FFFFF2CC"/>
        </patternFill>
      </fill>
    </dxf>
    <dxf>
      <fill>
        <patternFill>
          <bgColor rgb="FFDDEBF7"/>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0B7C3"/>
      <rgbColor rgb="FF808080"/>
      <rgbColor rgb="FF9999FF"/>
      <rgbColor rgb="FF993366"/>
      <rgbColor rgb="FFFFFDE7"/>
      <rgbColor rgb="FFDDEBF7"/>
      <rgbColor rgb="FF660066"/>
      <rgbColor rgb="FFFF8080"/>
      <rgbColor rgb="FF0066CC"/>
      <rgbColor rgb="FFF4C7C3"/>
      <rgbColor rgb="FF000080"/>
      <rgbColor rgb="FFFF00FF"/>
      <rgbColor rgb="FFFFFF00"/>
      <rgbColor rgb="FF00FFFF"/>
      <rgbColor rgb="FF800080"/>
      <rgbColor rgb="FF800000"/>
      <rgbColor rgb="FF008080"/>
      <rgbColor rgb="FF0000FF"/>
      <rgbColor rgb="FF00CCFF"/>
      <rgbColor rgb="FFDCE6F0"/>
      <rgbColor rgb="FFD9EAD3"/>
      <rgbColor rgb="FFFFF2CC"/>
      <rgbColor rgb="FF99CCFF"/>
      <rgbColor rgb="FFFCE4C4"/>
      <rgbColor rgb="FFCC99FF"/>
      <rgbColor rgb="FFF8CBAD"/>
      <rgbColor rgb="FF3366FF"/>
      <rgbColor rgb="FF33CCCC"/>
      <rgbColor rgb="FF99CC00"/>
      <rgbColor rgb="FFFFC000"/>
      <rgbColor rgb="FFFF9900"/>
      <rgbColor rgb="FFFF6600"/>
      <rgbColor rgb="FF666699"/>
      <rgbColor rgb="FF969696"/>
      <rgbColor rgb="FF1F3A5F"/>
      <rgbColor rgb="FF339966"/>
      <rgbColor rgb="FF003300"/>
      <rgbColor rgb="FF333300"/>
      <rgbColor rgb="FF7A1F1F"/>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110"/>
  </cols>
  <sheetData>
    <row r="1" customFormat="false" ht="17.25" hidden="false" customHeight="true" outlineLevel="0" collapsed="false">
      <c r="A1" s="2" t="s">
        <v>0</v>
      </c>
    </row>
    <row r="2" customFormat="false" ht="25.5" hidden="false" customHeight="true" outlineLevel="0" collapsed="false">
      <c r="A2" s="3" t="s">
        <v>1</v>
      </c>
      <c r="B2" s="3"/>
    </row>
    <row r="4" customFormat="false" ht="42" hidden="false" customHeight="true" outlineLevel="0" collapsed="false">
      <c r="A4" s="4" t="s">
        <v>2</v>
      </c>
      <c r="B4" s="5" t="s">
        <v>3</v>
      </c>
    </row>
    <row r="5" customFormat="false" ht="42" hidden="false" customHeight="true" outlineLevel="0" collapsed="false">
      <c r="A5" s="4" t="s">
        <v>4</v>
      </c>
      <c r="B5" s="5" t="s">
        <v>5</v>
      </c>
    </row>
    <row r="6" customFormat="false" ht="18" hidden="false" customHeight="true" outlineLevel="0" collapsed="false">
      <c r="A6" s="4" t="s">
        <v>6</v>
      </c>
      <c r="B6" s="5" t="s">
        <v>7</v>
      </c>
    </row>
    <row r="7" customFormat="false" ht="27.75" hidden="false" customHeight="true" outlineLevel="0" collapsed="false">
      <c r="A7" s="4" t="s">
        <v>8</v>
      </c>
      <c r="B7" s="5" t="s">
        <v>9</v>
      </c>
    </row>
    <row r="8" customFormat="false" ht="181.5" hidden="false" customHeight="true" outlineLevel="0" collapsed="false">
      <c r="A8" s="4" t="s">
        <v>10</v>
      </c>
      <c r="B8" s="5" t="s">
        <v>11</v>
      </c>
    </row>
    <row r="9" customFormat="false" ht="27.75" hidden="false" customHeight="true" outlineLevel="0" collapsed="false">
      <c r="A9" s="4" t="s">
        <v>12</v>
      </c>
      <c r="B9" s="5" t="s">
        <v>13</v>
      </c>
    </row>
    <row r="10" customFormat="false" ht="27.75" hidden="false" customHeight="true" outlineLevel="0" collapsed="false">
      <c r="A10" s="4" t="s">
        <v>14</v>
      </c>
      <c r="B10" s="5" t="s">
        <v>15</v>
      </c>
    </row>
    <row r="11" customFormat="false" ht="69.75" hidden="false" customHeight="true" outlineLevel="0" collapsed="false">
      <c r="A11" s="4" t="s">
        <v>16</v>
      </c>
      <c r="B11" s="5" t="s">
        <v>17</v>
      </c>
    </row>
    <row r="12" customFormat="false" ht="55.5" hidden="false" customHeight="true" outlineLevel="0" collapsed="false">
      <c r="A12" s="4" t="s">
        <v>18</v>
      </c>
      <c r="B12" s="5" t="s">
        <v>19</v>
      </c>
    </row>
    <row r="13" customFormat="false" ht="42" hidden="false" customHeight="true" outlineLevel="0" collapsed="false">
      <c r="A13" s="4" t="s">
        <v>20</v>
      </c>
      <c r="B13" s="5" t="s">
        <v>21</v>
      </c>
    </row>
    <row r="14" customFormat="false" ht="42" hidden="false" customHeight="true" outlineLevel="0" collapsed="false">
      <c r="A14" s="4" t="s">
        <v>22</v>
      </c>
      <c r="B14" s="5" t="s">
        <v>23</v>
      </c>
    </row>
    <row r="15" customFormat="false" ht="27.75" hidden="false" customHeight="true" outlineLevel="0" collapsed="false">
      <c r="A15" s="4" t="s">
        <v>24</v>
      </c>
      <c r="B15" s="5" t="s">
        <v>25</v>
      </c>
    </row>
    <row r="16" customFormat="false" ht="27.75" hidden="false" customHeight="true" outlineLevel="0" collapsed="false">
      <c r="A16" s="4" t="s">
        <v>26</v>
      </c>
      <c r="B16" s="5" t="s">
        <v>27</v>
      </c>
    </row>
    <row r="17" customFormat="false" ht="181.5" hidden="false" customHeight="true" outlineLevel="0" collapsed="false">
      <c r="A17" s="4" t="s">
        <v>28</v>
      </c>
      <c r="B17" s="5" t="s">
        <v>29</v>
      </c>
    </row>
    <row r="18" customFormat="false" ht="27.75" hidden="false" customHeight="true" outlineLevel="0" collapsed="false">
      <c r="A18" s="4" t="s">
        <v>30</v>
      </c>
      <c r="B18" s="5" t="s">
        <v>31</v>
      </c>
    </row>
    <row r="19" customFormat="false" ht="27.75" hidden="false" customHeight="true" outlineLevel="0" collapsed="false">
      <c r="A19" s="4" t="s">
        <v>32</v>
      </c>
      <c r="B19" s="5" t="s">
        <v>33</v>
      </c>
    </row>
    <row r="20" customFormat="false" ht="27.75" hidden="false" customHeight="true" outlineLevel="0" collapsed="false">
      <c r="A20" s="4" t="s">
        <v>34</v>
      </c>
      <c r="B20" s="5" t="s">
        <v>35</v>
      </c>
    </row>
    <row r="21" customFormat="false" ht="39.75" hidden="false" customHeight="true" outlineLevel="0" collapsed="false">
      <c r="A21" s="6" t="s">
        <v>36</v>
      </c>
      <c r="B21" s="5" t="s">
        <v>37</v>
      </c>
    </row>
  </sheetData>
  <mergeCells count="1">
    <mergeCell ref="A2:B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46"/>
    <col collapsed="false" customWidth="true" hidden="false" outlineLevel="0" max="4" min="3" style="1" width="38"/>
    <col collapsed="false" customWidth="true" hidden="false" outlineLevel="0" max="5" min="5" style="1" width="16"/>
    <col collapsed="false" customWidth="true" hidden="false" outlineLevel="0" max="6" min="6" style="1" width="24"/>
  </cols>
  <sheetData>
    <row r="1" customFormat="false" ht="17.25" hidden="false" customHeight="true" outlineLevel="0" collapsed="false">
      <c r="A1" s="2" t="s">
        <v>38</v>
      </c>
    </row>
    <row r="2" customFormat="false" ht="25.5" hidden="false" customHeight="true" outlineLevel="0" collapsed="false">
      <c r="A2" s="3" t="s">
        <v>1</v>
      </c>
      <c r="B2" s="3"/>
      <c r="C2" s="3"/>
      <c r="D2" s="3"/>
      <c r="E2" s="3"/>
      <c r="F2" s="3"/>
    </row>
    <row r="4" customFormat="false" ht="15" hidden="false" customHeight="true" outlineLevel="0" collapsed="false">
      <c r="A4" s="7" t="s">
        <v>39</v>
      </c>
      <c r="B4" s="7" t="s">
        <v>40</v>
      </c>
      <c r="C4" s="7" t="s">
        <v>41</v>
      </c>
      <c r="D4" s="7" t="s">
        <v>42</v>
      </c>
      <c r="E4" s="7" t="s">
        <v>43</v>
      </c>
      <c r="F4" s="7" t="s">
        <v>44</v>
      </c>
    </row>
    <row r="5" customFormat="false" ht="15" hidden="false" customHeight="true" outlineLevel="0" collapsed="false">
      <c r="A5" s="8" t="s">
        <v>45</v>
      </c>
      <c r="B5" s="8"/>
      <c r="C5" s="8"/>
      <c r="D5" s="8"/>
      <c r="E5" s="8"/>
      <c r="F5" s="8"/>
    </row>
    <row r="6" customFormat="false" ht="36" hidden="false" customHeight="true" outlineLevel="0" collapsed="false">
      <c r="A6" s="9" t="n">
        <v>1</v>
      </c>
      <c r="B6" s="9" t="s">
        <v>46</v>
      </c>
      <c r="C6" s="9" t="s">
        <v>47</v>
      </c>
      <c r="D6" s="9" t="s">
        <v>48</v>
      </c>
      <c r="E6" s="10" t="s">
        <v>49</v>
      </c>
      <c r="F6" s="10"/>
    </row>
    <row r="7" customFormat="false" ht="36" hidden="false" customHeight="true" outlineLevel="0" collapsed="false">
      <c r="A7" s="9" t="n">
        <v>2</v>
      </c>
      <c r="B7" s="9" t="s">
        <v>50</v>
      </c>
      <c r="C7" s="9" t="s">
        <v>51</v>
      </c>
      <c r="D7" s="9" t="s">
        <v>52</v>
      </c>
      <c r="E7" s="10" t="s">
        <v>49</v>
      </c>
      <c r="F7" s="10"/>
    </row>
    <row r="8" customFormat="false" ht="36" hidden="false" customHeight="true" outlineLevel="0" collapsed="false">
      <c r="A8" s="9" t="n">
        <v>3</v>
      </c>
      <c r="B8" s="9" t="s">
        <v>53</v>
      </c>
      <c r="C8" s="9" t="s">
        <v>54</v>
      </c>
      <c r="D8" s="9" t="s">
        <v>55</v>
      </c>
      <c r="E8" s="10" t="s">
        <v>49</v>
      </c>
      <c r="F8" s="10"/>
    </row>
    <row r="9" customFormat="false" ht="36" hidden="false" customHeight="true" outlineLevel="0" collapsed="false">
      <c r="A9" s="9" t="n">
        <v>4</v>
      </c>
      <c r="B9" s="9" t="s">
        <v>56</v>
      </c>
      <c r="C9" s="9" t="s">
        <v>57</v>
      </c>
      <c r="D9" s="9" t="s">
        <v>58</v>
      </c>
      <c r="E9" s="10" t="s">
        <v>49</v>
      </c>
      <c r="F9" s="10"/>
    </row>
    <row r="10" customFormat="false" ht="36" hidden="false" customHeight="true" outlineLevel="0" collapsed="false">
      <c r="A10" s="9" t="n">
        <v>5</v>
      </c>
      <c r="B10" s="9" t="s">
        <v>59</v>
      </c>
      <c r="C10" s="9" t="s">
        <v>60</v>
      </c>
      <c r="D10" s="9" t="s">
        <v>61</v>
      </c>
      <c r="E10" s="10" t="s">
        <v>49</v>
      </c>
      <c r="F10" s="10"/>
    </row>
    <row r="11" customFormat="false" ht="36" hidden="false" customHeight="true" outlineLevel="0" collapsed="false">
      <c r="A11" s="9" t="n">
        <v>6</v>
      </c>
      <c r="B11" s="9" t="s">
        <v>62</v>
      </c>
      <c r="C11" s="9" t="s">
        <v>63</v>
      </c>
      <c r="D11" s="9" t="s">
        <v>64</v>
      </c>
      <c r="E11" s="10" t="s">
        <v>49</v>
      </c>
      <c r="F11" s="10"/>
    </row>
    <row r="12" customFormat="false" ht="15" hidden="false" customHeight="true" outlineLevel="0" collapsed="false">
      <c r="A12" s="8" t="s">
        <v>65</v>
      </c>
      <c r="B12" s="8"/>
      <c r="C12" s="8"/>
      <c r="D12" s="8"/>
      <c r="E12" s="8"/>
      <c r="F12" s="8"/>
    </row>
    <row r="13" customFormat="false" ht="36" hidden="false" customHeight="true" outlineLevel="0" collapsed="false">
      <c r="A13" s="9" t="n">
        <v>7</v>
      </c>
      <c r="B13" s="9" t="s">
        <v>66</v>
      </c>
      <c r="C13" s="9" t="s">
        <v>67</v>
      </c>
      <c r="D13" s="9" t="s">
        <v>68</v>
      </c>
      <c r="E13" s="10" t="s">
        <v>49</v>
      </c>
      <c r="F13" s="10"/>
    </row>
    <row r="14" customFormat="false" ht="36" hidden="false" customHeight="true" outlineLevel="0" collapsed="false">
      <c r="A14" s="9" t="n">
        <v>8</v>
      </c>
      <c r="B14" s="9" t="s">
        <v>69</v>
      </c>
      <c r="C14" s="9" t="s">
        <v>70</v>
      </c>
      <c r="D14" s="9" t="s">
        <v>71</v>
      </c>
      <c r="E14" s="10" t="s">
        <v>49</v>
      </c>
      <c r="F14" s="10"/>
    </row>
    <row r="15" customFormat="false" ht="36" hidden="false" customHeight="true" outlineLevel="0" collapsed="false">
      <c r="A15" s="9" t="n">
        <v>9</v>
      </c>
      <c r="B15" s="9" t="s">
        <v>72</v>
      </c>
      <c r="C15" s="9" t="s">
        <v>73</v>
      </c>
      <c r="D15" s="9" t="s">
        <v>74</v>
      </c>
      <c r="E15" s="10" t="s">
        <v>49</v>
      </c>
      <c r="F15" s="10"/>
    </row>
    <row r="16" customFormat="false" ht="36" hidden="false" customHeight="true" outlineLevel="0" collapsed="false">
      <c r="A16" s="9" t="n">
        <v>10</v>
      </c>
      <c r="B16" s="9" t="s">
        <v>75</v>
      </c>
      <c r="C16" s="9" t="s">
        <v>76</v>
      </c>
      <c r="D16" s="9" t="s">
        <v>77</v>
      </c>
      <c r="E16" s="10" t="s">
        <v>49</v>
      </c>
      <c r="F16" s="10"/>
    </row>
    <row r="17" customFormat="false" ht="36" hidden="false" customHeight="true" outlineLevel="0" collapsed="false">
      <c r="A17" s="9" t="n">
        <v>11</v>
      </c>
      <c r="B17" s="9" t="s">
        <v>78</v>
      </c>
      <c r="C17" s="9" t="s">
        <v>79</v>
      </c>
      <c r="D17" s="9" t="s">
        <v>80</v>
      </c>
      <c r="E17" s="10" t="s">
        <v>49</v>
      </c>
      <c r="F17" s="10"/>
    </row>
    <row r="18" customFormat="false" ht="36" hidden="false" customHeight="true" outlineLevel="0" collapsed="false">
      <c r="A18" s="9" t="n">
        <v>12</v>
      </c>
      <c r="B18" s="9" t="s">
        <v>81</v>
      </c>
      <c r="C18" s="9" t="s">
        <v>82</v>
      </c>
      <c r="D18" s="9" t="s">
        <v>83</v>
      </c>
      <c r="E18" s="10" t="s">
        <v>49</v>
      </c>
      <c r="F18" s="10"/>
    </row>
    <row r="19" customFormat="false" ht="15" hidden="false" customHeight="true" outlineLevel="0" collapsed="false">
      <c r="A19" s="8" t="s">
        <v>84</v>
      </c>
      <c r="B19" s="8"/>
      <c r="C19" s="8"/>
      <c r="D19" s="8"/>
      <c r="E19" s="8"/>
      <c r="F19" s="8"/>
    </row>
    <row r="20" customFormat="false" ht="36" hidden="false" customHeight="true" outlineLevel="0" collapsed="false">
      <c r="A20" s="9" t="n">
        <v>13</v>
      </c>
      <c r="B20" s="9" t="s">
        <v>85</v>
      </c>
      <c r="C20" s="9" t="s">
        <v>86</v>
      </c>
      <c r="D20" s="9" t="s">
        <v>87</v>
      </c>
      <c r="E20" s="10" t="s">
        <v>49</v>
      </c>
      <c r="F20" s="10"/>
    </row>
    <row r="21" customFormat="false" ht="36" hidden="false" customHeight="true" outlineLevel="0" collapsed="false">
      <c r="A21" s="9" t="n">
        <v>14</v>
      </c>
      <c r="B21" s="9" t="s">
        <v>88</v>
      </c>
      <c r="C21" s="9" t="s">
        <v>89</v>
      </c>
      <c r="D21" s="9" t="s">
        <v>90</v>
      </c>
      <c r="E21" s="10" t="s">
        <v>49</v>
      </c>
      <c r="F21" s="10"/>
    </row>
    <row r="22" customFormat="false" ht="36" hidden="false" customHeight="true" outlineLevel="0" collapsed="false">
      <c r="A22" s="9" t="n">
        <v>15</v>
      </c>
      <c r="B22" s="9" t="s">
        <v>91</v>
      </c>
      <c r="C22" s="9" t="s">
        <v>92</v>
      </c>
      <c r="D22" s="9" t="s">
        <v>93</v>
      </c>
      <c r="E22" s="10" t="s">
        <v>49</v>
      </c>
      <c r="F22" s="10"/>
    </row>
    <row r="23" customFormat="false" ht="36" hidden="false" customHeight="true" outlineLevel="0" collapsed="false">
      <c r="A23" s="9" t="n">
        <v>16</v>
      </c>
      <c r="B23" s="9" t="s">
        <v>94</v>
      </c>
      <c r="C23" s="9" t="s">
        <v>95</v>
      </c>
      <c r="D23" s="9" t="s">
        <v>96</v>
      </c>
      <c r="E23" s="10" t="s">
        <v>49</v>
      </c>
      <c r="F23" s="10"/>
    </row>
    <row r="24" customFormat="false" ht="36" hidden="false" customHeight="true" outlineLevel="0" collapsed="false">
      <c r="A24" s="9" t="n">
        <v>17</v>
      </c>
      <c r="B24" s="9" t="s">
        <v>97</v>
      </c>
      <c r="C24" s="9" t="s">
        <v>98</v>
      </c>
      <c r="D24" s="9" t="s">
        <v>99</v>
      </c>
      <c r="E24" s="10" t="s">
        <v>49</v>
      </c>
      <c r="F24" s="10"/>
    </row>
    <row r="25" customFormat="false" ht="36" hidden="false" customHeight="true" outlineLevel="0" collapsed="false">
      <c r="A25" s="9" t="n">
        <v>18</v>
      </c>
      <c r="B25" s="9" t="s">
        <v>100</v>
      </c>
      <c r="C25" s="9" t="s">
        <v>101</v>
      </c>
      <c r="D25" s="9" t="s">
        <v>102</v>
      </c>
      <c r="E25" s="10" t="s">
        <v>49</v>
      </c>
      <c r="F25" s="10"/>
    </row>
    <row r="26" customFormat="false" ht="15" hidden="false" customHeight="true" outlineLevel="0" collapsed="false">
      <c r="A26" s="8" t="s">
        <v>103</v>
      </c>
      <c r="B26" s="8"/>
      <c r="C26" s="8"/>
      <c r="D26" s="8"/>
      <c r="E26" s="8"/>
      <c r="F26" s="8"/>
    </row>
    <row r="27" customFormat="false" ht="36" hidden="false" customHeight="true" outlineLevel="0" collapsed="false">
      <c r="A27" s="9" t="n">
        <v>19</v>
      </c>
      <c r="B27" s="9" t="s">
        <v>104</v>
      </c>
      <c r="C27" s="9" t="s">
        <v>105</v>
      </c>
      <c r="D27" s="9" t="s">
        <v>106</v>
      </c>
      <c r="E27" s="10" t="s">
        <v>49</v>
      </c>
      <c r="F27" s="10"/>
    </row>
    <row r="28" customFormat="false" ht="36" hidden="false" customHeight="true" outlineLevel="0" collapsed="false">
      <c r="A28" s="9" t="n">
        <v>20</v>
      </c>
      <c r="B28" s="9" t="s">
        <v>107</v>
      </c>
      <c r="C28" s="9" t="s">
        <v>108</v>
      </c>
      <c r="D28" s="9" t="s">
        <v>109</v>
      </c>
      <c r="E28" s="10" t="s">
        <v>49</v>
      </c>
      <c r="F28" s="10"/>
    </row>
    <row r="29" customFormat="false" ht="36" hidden="false" customHeight="true" outlineLevel="0" collapsed="false">
      <c r="A29" s="9" t="n">
        <v>21</v>
      </c>
      <c r="B29" s="9" t="s">
        <v>110</v>
      </c>
      <c r="C29" s="9" t="s">
        <v>111</v>
      </c>
      <c r="D29" s="9" t="s">
        <v>112</v>
      </c>
      <c r="E29" s="10" t="s">
        <v>49</v>
      </c>
      <c r="F29" s="10"/>
    </row>
    <row r="30" customFormat="false" ht="36" hidden="false" customHeight="true" outlineLevel="0" collapsed="false">
      <c r="A30" s="9" t="n">
        <v>22</v>
      </c>
      <c r="B30" s="9" t="s">
        <v>113</v>
      </c>
      <c r="C30" s="9" t="s">
        <v>114</v>
      </c>
      <c r="D30" s="9" t="s">
        <v>115</v>
      </c>
      <c r="E30" s="10" t="s">
        <v>49</v>
      </c>
      <c r="F30" s="10"/>
    </row>
    <row r="31" customFormat="false" ht="36" hidden="false" customHeight="true" outlineLevel="0" collapsed="false">
      <c r="A31" s="9" t="n">
        <v>23</v>
      </c>
      <c r="B31" s="9" t="s">
        <v>116</v>
      </c>
      <c r="C31" s="9" t="s">
        <v>117</v>
      </c>
      <c r="D31" s="9" t="s">
        <v>118</v>
      </c>
      <c r="E31" s="10" t="s">
        <v>49</v>
      </c>
      <c r="F31" s="10"/>
    </row>
    <row r="32" customFormat="false" ht="36" hidden="false" customHeight="true" outlineLevel="0" collapsed="false">
      <c r="A32" s="9" t="n">
        <v>24</v>
      </c>
      <c r="B32" s="9" t="s">
        <v>119</v>
      </c>
      <c r="C32" s="9" t="s">
        <v>120</v>
      </c>
      <c r="D32" s="9" t="s">
        <v>121</v>
      </c>
      <c r="E32" s="10" t="s">
        <v>49</v>
      </c>
      <c r="F32" s="10"/>
    </row>
    <row r="33" customFormat="false" ht="15" hidden="false" customHeight="true" outlineLevel="0" collapsed="false">
      <c r="A33" s="8" t="s">
        <v>122</v>
      </c>
      <c r="B33" s="8"/>
      <c r="C33" s="8"/>
      <c r="D33" s="8"/>
      <c r="E33" s="8"/>
      <c r="F33" s="8"/>
    </row>
    <row r="34" customFormat="false" ht="36" hidden="false" customHeight="true" outlineLevel="0" collapsed="false">
      <c r="A34" s="9" t="n">
        <v>25</v>
      </c>
      <c r="B34" s="9" t="s">
        <v>123</v>
      </c>
      <c r="C34" s="9" t="s">
        <v>124</v>
      </c>
      <c r="D34" s="9" t="s">
        <v>125</v>
      </c>
      <c r="E34" s="10" t="s">
        <v>49</v>
      </c>
      <c r="F34" s="10"/>
    </row>
    <row r="35" customFormat="false" ht="36" hidden="false" customHeight="true" outlineLevel="0" collapsed="false">
      <c r="A35" s="9" t="n">
        <v>26</v>
      </c>
      <c r="B35" s="9" t="s">
        <v>126</v>
      </c>
      <c r="C35" s="9" t="s">
        <v>127</v>
      </c>
      <c r="D35" s="9" t="s">
        <v>128</v>
      </c>
      <c r="E35" s="10" t="s">
        <v>49</v>
      </c>
      <c r="F35" s="10"/>
    </row>
    <row r="36" customFormat="false" ht="36" hidden="false" customHeight="true" outlineLevel="0" collapsed="false">
      <c r="A36" s="9" t="n">
        <v>27</v>
      </c>
      <c r="B36" s="9" t="s">
        <v>129</v>
      </c>
      <c r="C36" s="9" t="s">
        <v>130</v>
      </c>
      <c r="D36" s="9" t="s">
        <v>131</v>
      </c>
      <c r="E36" s="10" t="s">
        <v>49</v>
      </c>
      <c r="F36" s="10"/>
    </row>
    <row r="37" customFormat="false" ht="36" hidden="false" customHeight="true" outlineLevel="0" collapsed="false">
      <c r="A37" s="9" t="n">
        <v>28</v>
      </c>
      <c r="B37" s="9" t="s">
        <v>132</v>
      </c>
      <c r="C37" s="9" t="s">
        <v>133</v>
      </c>
      <c r="D37" s="9" t="s">
        <v>134</v>
      </c>
      <c r="E37" s="10" t="s">
        <v>49</v>
      </c>
      <c r="F37" s="10"/>
    </row>
    <row r="38" customFormat="false" ht="36" hidden="false" customHeight="true" outlineLevel="0" collapsed="false">
      <c r="A38" s="9" t="n">
        <v>29</v>
      </c>
      <c r="B38" s="9" t="s">
        <v>135</v>
      </c>
      <c r="C38" s="9" t="s">
        <v>136</v>
      </c>
      <c r="D38" s="9" t="s">
        <v>137</v>
      </c>
      <c r="E38" s="10" t="s">
        <v>49</v>
      </c>
      <c r="F38" s="10"/>
    </row>
    <row r="39" customFormat="false" ht="36" hidden="false" customHeight="true" outlineLevel="0" collapsed="false">
      <c r="A39" s="9" t="n">
        <v>30</v>
      </c>
      <c r="B39" s="9" t="s">
        <v>138</v>
      </c>
      <c r="C39" s="9" t="s">
        <v>139</v>
      </c>
      <c r="D39" s="9" t="s">
        <v>140</v>
      </c>
      <c r="E39" s="10" t="s">
        <v>49</v>
      </c>
      <c r="F39" s="10"/>
    </row>
    <row r="40" customFormat="false" ht="15" hidden="false" customHeight="true" outlineLevel="0" collapsed="false">
      <c r="A40" s="8" t="s">
        <v>141</v>
      </c>
      <c r="B40" s="8"/>
      <c r="C40" s="8"/>
      <c r="D40" s="8"/>
      <c r="E40" s="8"/>
      <c r="F40" s="8"/>
    </row>
    <row r="41" customFormat="false" ht="36" hidden="false" customHeight="true" outlineLevel="0" collapsed="false">
      <c r="A41" s="9" t="n">
        <v>31</v>
      </c>
      <c r="B41" s="9" t="s">
        <v>142</v>
      </c>
      <c r="C41" s="9" t="s">
        <v>143</v>
      </c>
      <c r="D41" s="9" t="s">
        <v>144</v>
      </c>
      <c r="E41" s="10" t="s">
        <v>49</v>
      </c>
      <c r="F41" s="10"/>
    </row>
    <row r="42" customFormat="false" ht="36" hidden="false" customHeight="true" outlineLevel="0" collapsed="false">
      <c r="A42" s="9" t="n">
        <v>32</v>
      </c>
      <c r="B42" s="9" t="s">
        <v>145</v>
      </c>
      <c r="C42" s="9" t="s">
        <v>146</v>
      </c>
      <c r="D42" s="9" t="s">
        <v>147</v>
      </c>
      <c r="E42" s="10" t="s">
        <v>49</v>
      </c>
      <c r="F42" s="10"/>
    </row>
    <row r="43" customFormat="false" ht="36" hidden="false" customHeight="true" outlineLevel="0" collapsed="false">
      <c r="A43" s="9" t="n">
        <v>33</v>
      </c>
      <c r="B43" s="9" t="s">
        <v>148</v>
      </c>
      <c r="C43" s="9" t="s">
        <v>149</v>
      </c>
      <c r="D43" s="9" t="s">
        <v>150</v>
      </c>
      <c r="E43" s="10" t="s">
        <v>49</v>
      </c>
      <c r="F43" s="10"/>
    </row>
    <row r="44" customFormat="false" ht="36" hidden="false" customHeight="true" outlineLevel="0" collapsed="false">
      <c r="A44" s="9" t="n">
        <v>34</v>
      </c>
      <c r="B44" s="9" t="s">
        <v>151</v>
      </c>
      <c r="C44" s="9" t="s">
        <v>152</v>
      </c>
      <c r="D44" s="9" t="s">
        <v>153</v>
      </c>
      <c r="E44" s="10" t="s">
        <v>49</v>
      </c>
      <c r="F44" s="10"/>
    </row>
    <row r="45" customFormat="false" ht="36" hidden="false" customHeight="true" outlineLevel="0" collapsed="false">
      <c r="A45" s="9" t="n">
        <v>35</v>
      </c>
      <c r="B45" s="9" t="s">
        <v>154</v>
      </c>
      <c r="C45" s="9" t="s">
        <v>155</v>
      </c>
      <c r="D45" s="9" t="s">
        <v>156</v>
      </c>
      <c r="E45" s="10" t="s">
        <v>49</v>
      </c>
      <c r="F45" s="10"/>
    </row>
    <row r="46" customFormat="false" ht="36" hidden="false" customHeight="true" outlineLevel="0" collapsed="false">
      <c r="A46" s="9" t="n">
        <v>36</v>
      </c>
      <c r="B46" s="9" t="s">
        <v>157</v>
      </c>
      <c r="C46" s="9" t="s">
        <v>158</v>
      </c>
      <c r="D46" s="9" t="s">
        <v>159</v>
      </c>
      <c r="E46" s="10" t="s">
        <v>49</v>
      </c>
      <c r="F46" s="10"/>
    </row>
  </sheetData>
  <mergeCells count="7">
    <mergeCell ref="A2:F2"/>
    <mergeCell ref="A5:F5"/>
    <mergeCell ref="A12:F12"/>
    <mergeCell ref="A19:F19"/>
    <mergeCell ref="A26:F26"/>
    <mergeCell ref="A33:F33"/>
    <mergeCell ref="A40:F40"/>
  </mergeCells>
  <dataValidations count="1">
    <dataValidation allowBlank="true" errorStyle="stop" operator="between" showDropDown="false" showErrorMessage="false" showInputMessage="false" sqref="E5:E47" type="list">
      <formula1>Lists!$F$2:$F$7</formula1>
      <formula2>0</formula2>
    </dataValidation>
  </dataValidations>
  <printOptions headings="false" gridLines="false" gridLinesSet="true" horizontalCentered="false" verticalCentered="false"/>
  <pageMargins left="0.3" right="0.3" top="1" bottom="1" header="0.511811023622047" footer="0.511811023622047"/>
  <pageSetup paperSize="9" scale="100" fitToWidth="1" fitToHeight="2" pageOrder="downThenOver" orientation="landscape" blackAndWhite="false" draft="false" cellComments="none" horizontalDpi="300" verticalDpi="300" copies="1"/>
  <headerFooter differentFirst="false" differentOddEven="false">
    <oddHeader/>
    <oddFooter/>
  </headerFooter>
  <rowBreaks count="1" manualBreakCount="1">
    <brk id="25"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H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28"/>
    <col collapsed="false" customWidth="true" hidden="false" outlineLevel="0" max="3" min="3" style="1" width="20"/>
    <col collapsed="false" customWidth="true" hidden="false" outlineLevel="0" max="4" min="4" style="1" width="24"/>
    <col collapsed="false" customWidth="true" hidden="false" outlineLevel="0" max="5" min="5" style="1" width="18"/>
    <col collapsed="false" customWidth="true" hidden="false" outlineLevel="0" max="6" min="6" style="1" width="12"/>
    <col collapsed="false" customWidth="true" hidden="false" outlineLevel="0" max="7" min="7" style="1" width="16"/>
    <col collapsed="false" customWidth="true" hidden="false" outlineLevel="0" max="8" min="8" style="1" width="12"/>
    <col collapsed="false" customWidth="true" hidden="false" outlineLevel="0" max="9" min="9" style="1" width="18"/>
    <col collapsed="false" customWidth="true" hidden="false" outlineLevel="0" max="10" min="10" style="1" width="15"/>
    <col collapsed="false" customWidth="true" hidden="false" outlineLevel="0" max="11" min="11" style="1" width="14"/>
    <col collapsed="false" customWidth="true" hidden="false" outlineLevel="0" max="12" min="12" style="1" width="18"/>
    <col collapsed="false" customWidth="true" hidden="false" outlineLevel="0" max="13" min="13" style="1" width="12"/>
    <col collapsed="false" customWidth="true" hidden="false" outlineLevel="0" max="14" min="14" style="1" width="18"/>
    <col collapsed="false" customWidth="true" hidden="false" outlineLevel="0" max="16" min="15" style="1" width="24"/>
    <col collapsed="false" customWidth="true" hidden="false" outlineLevel="0" max="17" min="17" style="1" width="34"/>
    <col collapsed="false" customWidth="true" hidden="false" outlineLevel="0" max="18" min="18" style="1" width="15"/>
    <col collapsed="false" customWidth="true" hidden="false" outlineLevel="0" max="19" min="19" style="1" width="16"/>
    <col collapsed="false" customWidth="true" hidden="false" outlineLevel="0" max="20" min="20" style="1" width="42"/>
    <col collapsed="false" customWidth="true" hidden="false" outlineLevel="0" max="21" min="21" style="1" width="16"/>
    <col collapsed="false" customWidth="true" hidden="false" outlineLevel="0" max="22" min="22" style="1" width="18"/>
    <col collapsed="false" customWidth="true" hidden="false" outlineLevel="0" max="23" min="23" style="1" width="11"/>
    <col collapsed="false" customWidth="true" hidden="false" outlineLevel="0" max="24" min="24" style="1" width="13"/>
    <col collapsed="false" customWidth="true" hidden="false" outlineLevel="0" max="25" min="25" style="1" width="24"/>
    <col collapsed="false" customWidth="true" hidden="false" outlineLevel="0" max="26" min="26" style="1" width="22"/>
    <col collapsed="false" customWidth="true" hidden="false" outlineLevel="0" max="27" min="27" style="1" width="24"/>
    <col collapsed="false" customWidth="true" hidden="false" outlineLevel="0" max="28" min="28" style="1" width="28"/>
    <col collapsed="false" customWidth="true" hidden="false" outlineLevel="0" max="29" min="29" style="1" width="16"/>
    <col collapsed="false" customWidth="true" hidden="false" outlineLevel="0" max="30" min="30" style="1" width="36"/>
    <col collapsed="false" customWidth="true" hidden="false" outlineLevel="0" max="32" min="31" style="1" width="12"/>
    <col collapsed="false" customWidth="true" hidden="false" outlineLevel="0" max="33" min="33" style="1" width="24"/>
    <col collapsed="false" customWidth="true" hidden="false" outlineLevel="0" max="34" min="34" style="1" width="28"/>
  </cols>
  <sheetData>
    <row r="1" customFormat="false" ht="17.25" hidden="false" customHeight="true" outlineLevel="0" collapsed="false">
      <c r="A1" s="2" t="s">
        <v>160</v>
      </c>
    </row>
    <row r="2" customFormat="false" ht="25.5" hidden="false" customHeight="true" outlineLevel="0" collapsed="false">
      <c r="A2" s="3" t="s">
        <v>161</v>
      </c>
      <c r="B2" s="3"/>
      <c r="C2" s="3"/>
      <c r="D2" s="3"/>
      <c r="E2" s="3"/>
      <c r="F2" s="3"/>
      <c r="G2" s="3"/>
      <c r="H2" s="3"/>
      <c r="I2" s="3"/>
      <c r="J2" s="3"/>
      <c r="K2" s="3"/>
      <c r="L2" s="3"/>
    </row>
    <row r="3" customFormat="false" ht="15" hidden="false" customHeight="true" outlineLevel="0" collapsed="false">
      <c r="A3" s="11" t="s">
        <v>162</v>
      </c>
      <c r="H3" s="12" t="s">
        <v>163</v>
      </c>
      <c r="I3" s="13"/>
      <c r="K3" s="12" t="s">
        <v>164</v>
      </c>
      <c r="L3" s="13"/>
      <c r="N3" s="12" t="s">
        <v>165</v>
      </c>
      <c r="O3" s="14"/>
    </row>
    <row r="4" customFormat="false" ht="68.25" hidden="false" customHeight="true" outlineLevel="0" collapsed="false">
      <c r="A4" s="7" t="s">
        <v>166</v>
      </c>
      <c r="B4" s="7" t="s">
        <v>167</v>
      </c>
      <c r="C4" s="7" t="s">
        <v>168</v>
      </c>
      <c r="D4" s="7" t="s">
        <v>169</v>
      </c>
      <c r="E4" s="7" t="s">
        <v>170</v>
      </c>
      <c r="F4" s="7" t="s">
        <v>171</v>
      </c>
      <c r="G4" s="7" t="s">
        <v>172</v>
      </c>
      <c r="H4" s="7" t="s">
        <v>173</v>
      </c>
      <c r="I4" s="7" t="s">
        <v>174</v>
      </c>
      <c r="J4" s="7" t="s">
        <v>175</v>
      </c>
      <c r="K4" s="7" t="s">
        <v>176</v>
      </c>
      <c r="L4" s="7" t="s">
        <v>177</v>
      </c>
      <c r="M4" s="7" t="s">
        <v>178</v>
      </c>
      <c r="N4" s="7" t="s">
        <v>179</v>
      </c>
      <c r="O4" s="7" t="s">
        <v>180</v>
      </c>
      <c r="P4" s="7" t="s">
        <v>181</v>
      </c>
      <c r="Q4" s="7" t="s">
        <v>182</v>
      </c>
      <c r="R4" s="7" t="s">
        <v>183</v>
      </c>
      <c r="S4" s="7" t="s">
        <v>184</v>
      </c>
      <c r="T4" s="7" t="s">
        <v>185</v>
      </c>
      <c r="U4" s="7" t="s">
        <v>186</v>
      </c>
      <c r="V4" s="7" t="s">
        <v>187</v>
      </c>
      <c r="W4" s="7" t="s">
        <v>188</v>
      </c>
      <c r="X4" s="7" t="s">
        <v>189</v>
      </c>
      <c r="Y4" s="7" t="s">
        <v>190</v>
      </c>
      <c r="Z4" s="7" t="s">
        <v>191</v>
      </c>
      <c r="AA4" s="7" t="s">
        <v>192</v>
      </c>
      <c r="AB4" s="7" t="s">
        <v>193</v>
      </c>
      <c r="AC4" s="7" t="s">
        <v>194</v>
      </c>
      <c r="AD4" s="7" t="s">
        <v>195</v>
      </c>
      <c r="AE4" s="7" t="s">
        <v>196</v>
      </c>
      <c r="AF4" s="7" t="s">
        <v>197</v>
      </c>
      <c r="AG4" s="7" t="s">
        <v>198</v>
      </c>
      <c r="AH4" s="7" t="s">
        <v>199</v>
      </c>
    </row>
    <row r="5" customFormat="false" ht="15" hidden="false" customHeight="true" outlineLevel="0" collapsed="false">
      <c r="A5" s="9"/>
      <c r="B5" s="10"/>
      <c r="C5" s="10"/>
      <c r="D5" s="10"/>
      <c r="E5" s="10"/>
      <c r="F5" s="10"/>
      <c r="G5" s="10"/>
      <c r="H5" s="10"/>
      <c r="I5" s="10"/>
      <c r="J5" s="10"/>
      <c r="K5" s="10"/>
      <c r="L5" s="10"/>
      <c r="M5" s="10"/>
      <c r="N5" s="10"/>
      <c r="O5" s="15" t="str">
        <f aca="false">IF(COUNTA(H5,J5,K5,M5)=0,"",IF(COUNTA(H5,J5,K5,M5)&lt;4,"Incomplete inputs",IF(AH5&lt;&gt;"OK","Inconsistent inputs: resolve before classifying",IF(AND(J5="Demonstrated",OR(H5="Prohibited",M5="Not approved")),"Capability exceeds authority",IF(J5="Path open, not demonstrated","Evidence insufficient: unresolved reachability",IF(H5="Silent","Authority undefined",IF(OR(J5="Unknown",K5="None",K5="Vendor attestation only"),"Evidence insufficient",IF(AND(H5="Permitted",M5="Approved",K5="Verified"),"Authorised and verified","Authorised but unverified"))))))))</f>
        <v/>
      </c>
      <c r="P5" s="15" t="str">
        <f aca="false">IF(O5="","",IF(LEFT(O5,3)="Inc","Validation warning: fix inputs",IF(OR(O5="Capability exceeds authority",O5="Evidence insufficient: unresolved reachability",AND(OR(O5="Authority undefined",O5="Evidence insufficient"),AC5="Yes")),IF(AND(R5="In force, verified",AA5&lt;&gt;"",LEFT(AA5,7)&lt;&gt;"Pending"),"Contained (interim): finding stays open","NOT CONTAINED: act now, do not wait for review"),IF(AND(OR(O5="Authority undefined",O5="Evidence insufficient"),AC5&lt;&gt;"No"),"DECISION REQUIRED: containment not assessed",IF(O5="Authorised and verified","No open mismatch","Open mismatch: remediate to plan")))))</f>
        <v/>
      </c>
      <c r="Q5" s="10"/>
      <c r="R5" s="10"/>
      <c r="S5" s="10"/>
      <c r="T5" s="10"/>
      <c r="U5" s="10"/>
      <c r="V5" s="10"/>
      <c r="W5" s="16"/>
      <c r="X5" s="17" t="str">
        <f aca="false">IF(OR(W5="",G5="",O5=""),"",IF(LEFT(P5,3)="NOT","Contain first",IF(LEFT(P5,3)="DEC","Decide containment first",IF(LEFT(P5,3)="Val","Fix inputs first",W5+IF(O5="Authorised and verified",INDEX(Lists!$I$3:$I$7,MATCH(G5,Lists!$H$3:$H$7,0)),MIN(INDEX(Lists!$I$3:$I$7,MATCH(G5,Lists!$H$3:$H$7,0)),Lists!$I$9))))))</f>
        <v/>
      </c>
      <c r="Y5" s="10"/>
      <c r="Z5" s="10"/>
      <c r="AA5" s="10"/>
      <c r="AB5" s="15" t="str">
        <f aca="false">IF(O5="","",IF(O5="Authorised and verified","No open mismatch","Open: closes only when reclassified as authorised and verified"))</f>
        <v/>
      </c>
      <c r="AC5" s="10"/>
      <c r="AD5" s="10"/>
      <c r="AE5" s="16"/>
      <c r="AF5" s="16"/>
      <c r="AG5" s="15" t="str">
        <f aca="false">IF(O5="","",IF(AND(AF5&lt;&gt;"",W5&lt;&gt;"",AF5&gt;W5),"RE-RECONCILE: material change since last review",IF(AND(ISNUMBER(X5),$O$3&lt;&gt;"",$O$3&gt;X5),"OVERDUE review",IF(AND(AE5&lt;&gt;"",$O$3&lt;&gt;"",$O$3&gt;AE5,AB5&lt;&gt;"No open mismatch"),"Remediation target passed",IF(ISNUMBER(X5),"Review scheduled","No date: see exposure status")))))</f>
        <v/>
      </c>
      <c r="AH5" s="15" t="str">
        <f aca="false">IF(COUNTA(H5,J5,K5,M5)&lt;4,"",IF(AND(H5="Prohibited",M5="Approved"),"Contract prohibits what the operator approved",IF(AND(M5="Approved",OR(N5="",LEFT(N5,4)="None",LEFT(N5,3)="Not")),"Approved but no authoriser recorded",IF(AND(K5="Verified",OR(J5="Unknown",J5="Path open, not demonstrated")),"Evidence marked verified but capability not demonstrated",IF(AND(M5="Not approved",N5&lt;&gt;"",LEFT(N5,4)&lt;&gt;"None",LEFT(N5,3)&lt;&gt;"Not",ISNUMBER(SEARCH("approv",N5)),NOT(ISNUMBER(SEARCH("no current",N5)))),"Not approved but an approval is recorded","OK")))))</f>
        <v/>
      </c>
    </row>
    <row r="6" customFormat="false" ht="15" hidden="false" customHeight="true" outlineLevel="0" collapsed="false">
      <c r="A6" s="9"/>
      <c r="B6" s="10"/>
      <c r="C6" s="10"/>
      <c r="D6" s="10"/>
      <c r="E6" s="10"/>
      <c r="F6" s="10"/>
      <c r="G6" s="10"/>
      <c r="H6" s="10"/>
      <c r="I6" s="10"/>
      <c r="J6" s="10"/>
      <c r="K6" s="10"/>
      <c r="L6" s="10"/>
      <c r="M6" s="10"/>
      <c r="N6" s="10"/>
      <c r="O6" s="15" t="str">
        <f aca="false">IF(COUNTA(H6,J6,K6,M6)=0,"",IF(COUNTA(H6,J6,K6,M6)&lt;4,"Incomplete inputs",IF(AH6&lt;&gt;"OK","Inconsistent inputs: resolve before classifying",IF(AND(J6="Demonstrated",OR(H6="Prohibited",M6="Not approved")),"Capability exceeds authority",IF(J6="Path open, not demonstrated","Evidence insufficient: unresolved reachability",IF(H6="Silent","Authority undefined",IF(OR(J6="Unknown",K6="None",K6="Vendor attestation only"),"Evidence insufficient",IF(AND(H6="Permitted",M6="Approved",K6="Verified"),"Authorised and verified","Authorised but unverified"))))))))</f>
        <v/>
      </c>
      <c r="P6" s="15" t="str">
        <f aca="false">IF(O6="","",IF(LEFT(O6,3)="Inc","Validation warning: fix inputs",IF(OR(O6="Capability exceeds authority",O6="Evidence insufficient: unresolved reachability",AND(OR(O6="Authority undefined",O6="Evidence insufficient"),AC6="Yes")),IF(AND(R6="In force, verified",AA6&lt;&gt;"",LEFT(AA6,7)&lt;&gt;"Pending"),"Contained (interim): finding stays open","NOT CONTAINED: act now, do not wait for review"),IF(AND(OR(O6="Authority undefined",O6="Evidence insufficient"),AC6&lt;&gt;"No"),"DECISION REQUIRED: containment not assessed",IF(O6="Authorised and verified","No open mismatch","Open mismatch: remediate to plan")))))</f>
        <v/>
      </c>
      <c r="Q6" s="10"/>
      <c r="R6" s="10"/>
      <c r="S6" s="10"/>
      <c r="T6" s="10"/>
      <c r="U6" s="10"/>
      <c r="V6" s="10"/>
      <c r="W6" s="16"/>
      <c r="X6" s="17" t="str">
        <f aca="false">IF(OR(W6="",G6="",O6=""),"",IF(LEFT(P6,3)="NOT","Contain first",IF(LEFT(P6,3)="DEC","Decide containment first",IF(LEFT(P6,3)="Val","Fix inputs first",W6+IF(O6="Authorised and verified",INDEX(Lists!$I$3:$I$7,MATCH(G6,Lists!$H$3:$H$7,0)),MIN(INDEX(Lists!$I$3:$I$7,MATCH(G6,Lists!$H$3:$H$7,0)),Lists!$I$9))))))</f>
        <v/>
      </c>
      <c r="Y6" s="10"/>
      <c r="Z6" s="10"/>
      <c r="AA6" s="10"/>
      <c r="AB6" s="15" t="str">
        <f aca="false">IF(O6="","",IF(O6="Authorised and verified","No open mismatch","Open: closes only when reclassified as authorised and verified"))</f>
        <v/>
      </c>
      <c r="AC6" s="10"/>
      <c r="AD6" s="10"/>
      <c r="AE6" s="16"/>
      <c r="AF6" s="16"/>
      <c r="AG6" s="15" t="str">
        <f aca="false">IF(O6="","",IF(AND(AF6&lt;&gt;"",W6&lt;&gt;"",AF6&gt;W6),"RE-RECONCILE: material change since last review",IF(AND(ISNUMBER(X6),$O$3&lt;&gt;"",$O$3&gt;X6),"OVERDUE review",IF(AND(AE6&lt;&gt;"",$O$3&lt;&gt;"",$O$3&gt;AE6,AB6&lt;&gt;"No open mismatch"),"Remediation target passed",IF(ISNUMBER(X6),"Review scheduled","No date: see exposure status")))))</f>
        <v/>
      </c>
      <c r="AH6" s="15" t="str">
        <f aca="false">IF(COUNTA(H6,J6,K6,M6)&lt;4,"",IF(AND(H6="Prohibited",M6="Approved"),"Contract prohibits what the operator approved",IF(AND(M6="Approved",OR(N6="",LEFT(N6,4)="None",LEFT(N6,3)="Not")),"Approved but no authoriser recorded",IF(AND(K6="Verified",OR(J6="Unknown",J6="Path open, not demonstrated")),"Evidence marked verified but capability not demonstrated",IF(AND(M6="Not approved",N6&lt;&gt;"",LEFT(N6,4)&lt;&gt;"None",LEFT(N6,3)&lt;&gt;"Not",ISNUMBER(SEARCH("approv",N6)),NOT(ISNUMBER(SEARCH("no current",N6)))),"Not approved but an approval is recorded","OK")))))</f>
        <v/>
      </c>
    </row>
    <row r="7" customFormat="false" ht="15" hidden="false" customHeight="true" outlineLevel="0" collapsed="false">
      <c r="A7" s="9"/>
      <c r="B7" s="10"/>
      <c r="C7" s="10"/>
      <c r="D7" s="10"/>
      <c r="E7" s="10"/>
      <c r="F7" s="10"/>
      <c r="G7" s="10"/>
      <c r="H7" s="10"/>
      <c r="I7" s="10"/>
      <c r="J7" s="10"/>
      <c r="K7" s="10"/>
      <c r="L7" s="10"/>
      <c r="M7" s="10"/>
      <c r="N7" s="10"/>
      <c r="O7" s="15" t="str">
        <f aca="false">IF(COUNTA(H7,J7,K7,M7)=0,"",IF(COUNTA(H7,J7,K7,M7)&lt;4,"Incomplete inputs",IF(AH7&lt;&gt;"OK","Inconsistent inputs: resolve before classifying",IF(AND(J7="Demonstrated",OR(H7="Prohibited",M7="Not approved")),"Capability exceeds authority",IF(J7="Path open, not demonstrated","Evidence insufficient: unresolved reachability",IF(H7="Silent","Authority undefined",IF(OR(J7="Unknown",K7="None",K7="Vendor attestation only"),"Evidence insufficient",IF(AND(H7="Permitted",M7="Approved",K7="Verified"),"Authorised and verified","Authorised but unverified"))))))))</f>
        <v/>
      </c>
      <c r="P7" s="15" t="str">
        <f aca="false">IF(O7="","",IF(LEFT(O7,3)="Inc","Validation warning: fix inputs",IF(OR(O7="Capability exceeds authority",O7="Evidence insufficient: unresolved reachability",AND(OR(O7="Authority undefined",O7="Evidence insufficient"),AC7="Yes")),IF(AND(R7="In force, verified",AA7&lt;&gt;"",LEFT(AA7,7)&lt;&gt;"Pending"),"Contained (interim): finding stays open","NOT CONTAINED: act now, do not wait for review"),IF(AND(OR(O7="Authority undefined",O7="Evidence insufficient"),AC7&lt;&gt;"No"),"DECISION REQUIRED: containment not assessed",IF(O7="Authorised and verified","No open mismatch","Open mismatch: remediate to plan")))))</f>
        <v/>
      </c>
      <c r="Q7" s="10"/>
      <c r="R7" s="10"/>
      <c r="S7" s="10"/>
      <c r="T7" s="10"/>
      <c r="U7" s="10"/>
      <c r="V7" s="10"/>
      <c r="W7" s="16"/>
      <c r="X7" s="17" t="str">
        <f aca="false">IF(OR(W7="",G7="",O7=""),"",IF(LEFT(P7,3)="NOT","Contain first",IF(LEFT(P7,3)="DEC","Decide containment first",IF(LEFT(P7,3)="Val","Fix inputs first",W7+IF(O7="Authorised and verified",INDEX(Lists!$I$3:$I$7,MATCH(G7,Lists!$H$3:$H$7,0)),MIN(INDEX(Lists!$I$3:$I$7,MATCH(G7,Lists!$H$3:$H$7,0)),Lists!$I$9))))))</f>
        <v/>
      </c>
      <c r="Y7" s="10"/>
      <c r="Z7" s="10"/>
      <c r="AA7" s="10"/>
      <c r="AB7" s="15" t="str">
        <f aca="false">IF(O7="","",IF(O7="Authorised and verified","No open mismatch","Open: closes only when reclassified as authorised and verified"))</f>
        <v/>
      </c>
      <c r="AC7" s="10"/>
      <c r="AD7" s="10"/>
      <c r="AE7" s="16"/>
      <c r="AF7" s="16"/>
      <c r="AG7" s="15" t="str">
        <f aca="false">IF(O7="","",IF(AND(AF7&lt;&gt;"",W7&lt;&gt;"",AF7&gt;W7),"RE-RECONCILE: material change since last review",IF(AND(ISNUMBER(X7),$O$3&lt;&gt;"",$O$3&gt;X7),"OVERDUE review",IF(AND(AE7&lt;&gt;"",$O$3&lt;&gt;"",$O$3&gt;AE7,AB7&lt;&gt;"No open mismatch"),"Remediation target passed",IF(ISNUMBER(X7),"Review scheduled","No date: see exposure status")))))</f>
        <v/>
      </c>
      <c r="AH7" s="15" t="str">
        <f aca="false">IF(COUNTA(H7,J7,K7,M7)&lt;4,"",IF(AND(H7="Prohibited",M7="Approved"),"Contract prohibits what the operator approved",IF(AND(M7="Approved",OR(N7="",LEFT(N7,4)="None",LEFT(N7,3)="Not")),"Approved but no authoriser recorded",IF(AND(K7="Verified",OR(J7="Unknown",J7="Path open, not demonstrated")),"Evidence marked verified but capability not demonstrated",IF(AND(M7="Not approved",N7&lt;&gt;"",LEFT(N7,4)&lt;&gt;"None",LEFT(N7,3)&lt;&gt;"Not",ISNUMBER(SEARCH("approv",N7)),NOT(ISNUMBER(SEARCH("no current",N7)))),"Not approved but an approval is recorded","OK")))))</f>
        <v/>
      </c>
    </row>
    <row r="8" customFormat="false" ht="15" hidden="false" customHeight="true" outlineLevel="0" collapsed="false">
      <c r="A8" s="9"/>
      <c r="B8" s="10"/>
      <c r="C8" s="10"/>
      <c r="D8" s="10"/>
      <c r="E8" s="10"/>
      <c r="F8" s="10"/>
      <c r="G8" s="10"/>
      <c r="H8" s="10"/>
      <c r="I8" s="10"/>
      <c r="J8" s="10"/>
      <c r="K8" s="10"/>
      <c r="L8" s="10"/>
      <c r="M8" s="10"/>
      <c r="N8" s="10"/>
      <c r="O8" s="15" t="str">
        <f aca="false">IF(COUNTA(H8,J8,K8,M8)=0,"",IF(COUNTA(H8,J8,K8,M8)&lt;4,"Incomplete inputs",IF(AH8&lt;&gt;"OK","Inconsistent inputs: resolve before classifying",IF(AND(J8="Demonstrated",OR(H8="Prohibited",M8="Not approved")),"Capability exceeds authority",IF(J8="Path open, not demonstrated","Evidence insufficient: unresolved reachability",IF(H8="Silent","Authority undefined",IF(OR(J8="Unknown",K8="None",K8="Vendor attestation only"),"Evidence insufficient",IF(AND(H8="Permitted",M8="Approved",K8="Verified"),"Authorised and verified","Authorised but unverified"))))))))</f>
        <v/>
      </c>
      <c r="P8" s="15" t="str">
        <f aca="false">IF(O8="","",IF(LEFT(O8,3)="Inc","Validation warning: fix inputs",IF(OR(O8="Capability exceeds authority",O8="Evidence insufficient: unresolved reachability",AND(OR(O8="Authority undefined",O8="Evidence insufficient"),AC8="Yes")),IF(AND(R8="In force, verified",AA8&lt;&gt;"",LEFT(AA8,7)&lt;&gt;"Pending"),"Contained (interim): finding stays open","NOT CONTAINED: act now, do not wait for review"),IF(AND(OR(O8="Authority undefined",O8="Evidence insufficient"),AC8&lt;&gt;"No"),"DECISION REQUIRED: containment not assessed",IF(O8="Authorised and verified","No open mismatch","Open mismatch: remediate to plan")))))</f>
        <v/>
      </c>
      <c r="Q8" s="10"/>
      <c r="R8" s="10"/>
      <c r="S8" s="10"/>
      <c r="T8" s="10"/>
      <c r="U8" s="10"/>
      <c r="V8" s="10"/>
      <c r="W8" s="16"/>
      <c r="X8" s="17" t="str">
        <f aca="false">IF(OR(W8="",G8="",O8=""),"",IF(LEFT(P8,3)="NOT","Contain first",IF(LEFT(P8,3)="DEC","Decide containment first",IF(LEFT(P8,3)="Val","Fix inputs first",W8+IF(O8="Authorised and verified",INDEX(Lists!$I$3:$I$7,MATCH(G8,Lists!$H$3:$H$7,0)),MIN(INDEX(Lists!$I$3:$I$7,MATCH(G8,Lists!$H$3:$H$7,0)),Lists!$I$9))))))</f>
        <v/>
      </c>
      <c r="Y8" s="10"/>
      <c r="Z8" s="10"/>
      <c r="AA8" s="10"/>
      <c r="AB8" s="15" t="str">
        <f aca="false">IF(O8="","",IF(O8="Authorised and verified","No open mismatch","Open: closes only when reclassified as authorised and verified"))</f>
        <v/>
      </c>
      <c r="AC8" s="10"/>
      <c r="AD8" s="10"/>
      <c r="AE8" s="16"/>
      <c r="AF8" s="16"/>
      <c r="AG8" s="15" t="str">
        <f aca="false">IF(O8="","",IF(AND(AF8&lt;&gt;"",W8&lt;&gt;"",AF8&gt;W8),"RE-RECONCILE: material change since last review",IF(AND(ISNUMBER(X8),$O$3&lt;&gt;"",$O$3&gt;X8),"OVERDUE review",IF(AND(AE8&lt;&gt;"",$O$3&lt;&gt;"",$O$3&gt;AE8,AB8&lt;&gt;"No open mismatch"),"Remediation target passed",IF(ISNUMBER(X8),"Review scheduled","No date: see exposure status")))))</f>
        <v/>
      </c>
      <c r="AH8" s="15" t="str">
        <f aca="false">IF(COUNTA(H8,J8,K8,M8)&lt;4,"",IF(AND(H8="Prohibited",M8="Approved"),"Contract prohibits what the operator approved",IF(AND(M8="Approved",OR(N8="",LEFT(N8,4)="None",LEFT(N8,3)="Not")),"Approved but no authoriser recorded",IF(AND(K8="Verified",OR(J8="Unknown",J8="Path open, not demonstrated")),"Evidence marked verified but capability not demonstrated",IF(AND(M8="Not approved",N8&lt;&gt;"",LEFT(N8,4)&lt;&gt;"None",LEFT(N8,3)&lt;&gt;"Not",ISNUMBER(SEARCH("approv",N8)),NOT(ISNUMBER(SEARCH("no current",N8)))),"Not approved but an approval is recorded","OK")))))</f>
        <v/>
      </c>
    </row>
    <row r="9" customFormat="false" ht="15" hidden="false" customHeight="true" outlineLevel="0" collapsed="false">
      <c r="A9" s="9"/>
      <c r="B9" s="10"/>
      <c r="C9" s="10"/>
      <c r="D9" s="10"/>
      <c r="E9" s="10"/>
      <c r="F9" s="10"/>
      <c r="G9" s="10"/>
      <c r="H9" s="10"/>
      <c r="I9" s="10"/>
      <c r="J9" s="10"/>
      <c r="K9" s="10"/>
      <c r="L9" s="10"/>
      <c r="M9" s="10"/>
      <c r="N9" s="10"/>
      <c r="O9" s="15" t="str">
        <f aca="false">IF(COUNTA(H9,J9,K9,M9)=0,"",IF(COUNTA(H9,J9,K9,M9)&lt;4,"Incomplete inputs",IF(AH9&lt;&gt;"OK","Inconsistent inputs: resolve before classifying",IF(AND(J9="Demonstrated",OR(H9="Prohibited",M9="Not approved")),"Capability exceeds authority",IF(J9="Path open, not demonstrated","Evidence insufficient: unresolved reachability",IF(H9="Silent","Authority undefined",IF(OR(J9="Unknown",K9="None",K9="Vendor attestation only"),"Evidence insufficient",IF(AND(H9="Permitted",M9="Approved",K9="Verified"),"Authorised and verified","Authorised but unverified"))))))))</f>
        <v/>
      </c>
      <c r="P9" s="15" t="str">
        <f aca="false">IF(O9="","",IF(LEFT(O9,3)="Inc","Validation warning: fix inputs",IF(OR(O9="Capability exceeds authority",O9="Evidence insufficient: unresolved reachability",AND(OR(O9="Authority undefined",O9="Evidence insufficient"),AC9="Yes")),IF(AND(R9="In force, verified",AA9&lt;&gt;"",LEFT(AA9,7)&lt;&gt;"Pending"),"Contained (interim): finding stays open","NOT CONTAINED: act now, do not wait for review"),IF(AND(OR(O9="Authority undefined",O9="Evidence insufficient"),AC9&lt;&gt;"No"),"DECISION REQUIRED: containment not assessed",IF(O9="Authorised and verified","No open mismatch","Open mismatch: remediate to plan")))))</f>
        <v/>
      </c>
      <c r="Q9" s="10"/>
      <c r="R9" s="10"/>
      <c r="S9" s="10"/>
      <c r="T9" s="10"/>
      <c r="U9" s="10"/>
      <c r="V9" s="10"/>
      <c r="W9" s="16"/>
      <c r="X9" s="17" t="str">
        <f aca="false">IF(OR(W9="",G9="",O9=""),"",IF(LEFT(P9,3)="NOT","Contain first",IF(LEFT(P9,3)="DEC","Decide containment first",IF(LEFT(P9,3)="Val","Fix inputs first",W9+IF(O9="Authorised and verified",INDEX(Lists!$I$3:$I$7,MATCH(G9,Lists!$H$3:$H$7,0)),MIN(INDEX(Lists!$I$3:$I$7,MATCH(G9,Lists!$H$3:$H$7,0)),Lists!$I$9))))))</f>
        <v/>
      </c>
      <c r="Y9" s="10"/>
      <c r="Z9" s="10"/>
      <c r="AA9" s="10"/>
      <c r="AB9" s="15" t="str">
        <f aca="false">IF(O9="","",IF(O9="Authorised and verified","No open mismatch","Open: closes only when reclassified as authorised and verified"))</f>
        <v/>
      </c>
      <c r="AC9" s="10"/>
      <c r="AD9" s="10"/>
      <c r="AE9" s="16"/>
      <c r="AF9" s="16"/>
      <c r="AG9" s="15" t="str">
        <f aca="false">IF(O9="","",IF(AND(AF9&lt;&gt;"",W9&lt;&gt;"",AF9&gt;W9),"RE-RECONCILE: material change since last review",IF(AND(ISNUMBER(X9),$O$3&lt;&gt;"",$O$3&gt;X9),"OVERDUE review",IF(AND(AE9&lt;&gt;"",$O$3&lt;&gt;"",$O$3&gt;AE9,AB9&lt;&gt;"No open mismatch"),"Remediation target passed",IF(ISNUMBER(X9),"Review scheduled","No date: see exposure status")))))</f>
        <v/>
      </c>
      <c r="AH9" s="15" t="str">
        <f aca="false">IF(COUNTA(H9,J9,K9,M9)&lt;4,"",IF(AND(H9="Prohibited",M9="Approved"),"Contract prohibits what the operator approved",IF(AND(M9="Approved",OR(N9="",LEFT(N9,4)="None",LEFT(N9,3)="Not")),"Approved but no authoriser recorded",IF(AND(K9="Verified",OR(J9="Unknown",J9="Path open, not demonstrated")),"Evidence marked verified but capability not demonstrated",IF(AND(M9="Not approved",N9&lt;&gt;"",LEFT(N9,4)&lt;&gt;"None",LEFT(N9,3)&lt;&gt;"Not",ISNUMBER(SEARCH("approv",N9)),NOT(ISNUMBER(SEARCH("no current",N9)))),"Not approved but an approval is recorded","OK")))))</f>
        <v/>
      </c>
    </row>
    <row r="10" customFormat="false" ht="15" hidden="false" customHeight="true" outlineLevel="0" collapsed="false">
      <c r="A10" s="9"/>
      <c r="B10" s="10"/>
      <c r="C10" s="10"/>
      <c r="D10" s="10"/>
      <c r="E10" s="10"/>
      <c r="F10" s="10"/>
      <c r="G10" s="10"/>
      <c r="H10" s="10"/>
      <c r="I10" s="10"/>
      <c r="J10" s="10"/>
      <c r="K10" s="10"/>
      <c r="L10" s="10"/>
      <c r="M10" s="10"/>
      <c r="N10" s="10"/>
      <c r="O10" s="15" t="str">
        <f aca="false">IF(COUNTA(H10,J10,K10,M10)=0,"",IF(COUNTA(H10,J10,K10,M10)&lt;4,"Incomplete inputs",IF(AH10&lt;&gt;"OK","Inconsistent inputs: resolve before classifying",IF(AND(J10="Demonstrated",OR(H10="Prohibited",M10="Not approved")),"Capability exceeds authority",IF(J10="Path open, not demonstrated","Evidence insufficient: unresolved reachability",IF(H10="Silent","Authority undefined",IF(OR(J10="Unknown",K10="None",K10="Vendor attestation only"),"Evidence insufficient",IF(AND(H10="Permitted",M10="Approved",K10="Verified"),"Authorised and verified","Authorised but unverified"))))))))</f>
        <v/>
      </c>
      <c r="P10" s="15" t="str">
        <f aca="false">IF(O10="","",IF(LEFT(O10,3)="Inc","Validation warning: fix inputs",IF(OR(O10="Capability exceeds authority",O10="Evidence insufficient: unresolved reachability",AND(OR(O10="Authority undefined",O10="Evidence insufficient"),AC10="Yes")),IF(AND(R10="In force, verified",AA10&lt;&gt;"",LEFT(AA10,7)&lt;&gt;"Pending"),"Contained (interim): finding stays open","NOT CONTAINED: act now, do not wait for review"),IF(AND(OR(O10="Authority undefined",O10="Evidence insufficient"),AC10&lt;&gt;"No"),"DECISION REQUIRED: containment not assessed",IF(O10="Authorised and verified","No open mismatch","Open mismatch: remediate to plan")))))</f>
        <v/>
      </c>
      <c r="Q10" s="10"/>
      <c r="R10" s="10"/>
      <c r="S10" s="10"/>
      <c r="T10" s="10"/>
      <c r="U10" s="10"/>
      <c r="V10" s="10"/>
      <c r="W10" s="16"/>
      <c r="X10" s="17" t="str">
        <f aca="false">IF(OR(W10="",G10="",O10=""),"",IF(LEFT(P10,3)="NOT","Contain first",IF(LEFT(P10,3)="DEC","Decide containment first",IF(LEFT(P10,3)="Val","Fix inputs first",W10+IF(O10="Authorised and verified",INDEX(Lists!$I$3:$I$7,MATCH(G10,Lists!$H$3:$H$7,0)),MIN(INDEX(Lists!$I$3:$I$7,MATCH(G10,Lists!$H$3:$H$7,0)),Lists!$I$9))))))</f>
        <v/>
      </c>
      <c r="Y10" s="10"/>
      <c r="Z10" s="10"/>
      <c r="AA10" s="10"/>
      <c r="AB10" s="15" t="str">
        <f aca="false">IF(O10="","",IF(O10="Authorised and verified","No open mismatch","Open: closes only when reclassified as authorised and verified"))</f>
        <v/>
      </c>
      <c r="AC10" s="10"/>
      <c r="AD10" s="10"/>
      <c r="AE10" s="16"/>
      <c r="AF10" s="16"/>
      <c r="AG10" s="15" t="str">
        <f aca="false">IF(O10="","",IF(AND(AF10&lt;&gt;"",W10&lt;&gt;"",AF10&gt;W10),"RE-RECONCILE: material change since last review",IF(AND(ISNUMBER(X10),$O$3&lt;&gt;"",$O$3&gt;X10),"OVERDUE review",IF(AND(AE10&lt;&gt;"",$O$3&lt;&gt;"",$O$3&gt;AE10,AB10&lt;&gt;"No open mismatch"),"Remediation target passed",IF(ISNUMBER(X10),"Review scheduled","No date: see exposure status")))))</f>
        <v/>
      </c>
      <c r="AH10" s="15" t="str">
        <f aca="false">IF(COUNTA(H10,J10,K10,M10)&lt;4,"",IF(AND(H10="Prohibited",M10="Approved"),"Contract prohibits what the operator approved",IF(AND(M10="Approved",OR(N10="",LEFT(N10,4)="None",LEFT(N10,3)="Not")),"Approved but no authoriser recorded",IF(AND(K10="Verified",OR(J10="Unknown",J10="Path open, not demonstrated")),"Evidence marked verified but capability not demonstrated",IF(AND(M10="Not approved",N10&lt;&gt;"",LEFT(N10,4)&lt;&gt;"None",LEFT(N10,3)&lt;&gt;"Not",ISNUMBER(SEARCH("approv",N10)),NOT(ISNUMBER(SEARCH("no current",N10)))),"Not approved but an approval is recorded","OK")))))</f>
        <v/>
      </c>
    </row>
    <row r="11" customFormat="false" ht="15" hidden="false" customHeight="true" outlineLevel="0" collapsed="false">
      <c r="A11" s="9"/>
      <c r="B11" s="10"/>
      <c r="C11" s="10"/>
      <c r="D11" s="10"/>
      <c r="E11" s="10"/>
      <c r="F11" s="10"/>
      <c r="G11" s="10"/>
      <c r="H11" s="10"/>
      <c r="I11" s="10"/>
      <c r="J11" s="10"/>
      <c r="K11" s="10"/>
      <c r="L11" s="10"/>
      <c r="M11" s="10"/>
      <c r="N11" s="10"/>
      <c r="O11" s="15" t="str">
        <f aca="false">IF(COUNTA(H11,J11,K11,M11)=0,"",IF(COUNTA(H11,J11,K11,M11)&lt;4,"Incomplete inputs",IF(AH11&lt;&gt;"OK","Inconsistent inputs: resolve before classifying",IF(AND(J11="Demonstrated",OR(H11="Prohibited",M11="Not approved")),"Capability exceeds authority",IF(J11="Path open, not demonstrated","Evidence insufficient: unresolved reachability",IF(H11="Silent","Authority undefined",IF(OR(J11="Unknown",K11="None",K11="Vendor attestation only"),"Evidence insufficient",IF(AND(H11="Permitted",M11="Approved",K11="Verified"),"Authorised and verified","Authorised but unverified"))))))))</f>
        <v/>
      </c>
      <c r="P11" s="15" t="str">
        <f aca="false">IF(O11="","",IF(LEFT(O11,3)="Inc","Validation warning: fix inputs",IF(OR(O11="Capability exceeds authority",O11="Evidence insufficient: unresolved reachability",AND(OR(O11="Authority undefined",O11="Evidence insufficient"),AC11="Yes")),IF(AND(R11="In force, verified",AA11&lt;&gt;"",LEFT(AA11,7)&lt;&gt;"Pending"),"Contained (interim): finding stays open","NOT CONTAINED: act now, do not wait for review"),IF(AND(OR(O11="Authority undefined",O11="Evidence insufficient"),AC11&lt;&gt;"No"),"DECISION REQUIRED: containment not assessed",IF(O11="Authorised and verified","No open mismatch","Open mismatch: remediate to plan")))))</f>
        <v/>
      </c>
      <c r="Q11" s="10"/>
      <c r="R11" s="10"/>
      <c r="S11" s="10"/>
      <c r="T11" s="10"/>
      <c r="U11" s="10"/>
      <c r="V11" s="10"/>
      <c r="W11" s="16"/>
      <c r="X11" s="17" t="str">
        <f aca="false">IF(OR(W11="",G11="",O11=""),"",IF(LEFT(P11,3)="NOT","Contain first",IF(LEFT(P11,3)="DEC","Decide containment first",IF(LEFT(P11,3)="Val","Fix inputs first",W11+IF(O11="Authorised and verified",INDEX(Lists!$I$3:$I$7,MATCH(G11,Lists!$H$3:$H$7,0)),MIN(INDEX(Lists!$I$3:$I$7,MATCH(G11,Lists!$H$3:$H$7,0)),Lists!$I$9))))))</f>
        <v/>
      </c>
      <c r="Y11" s="10"/>
      <c r="Z11" s="10"/>
      <c r="AA11" s="10"/>
      <c r="AB11" s="15" t="str">
        <f aca="false">IF(O11="","",IF(O11="Authorised and verified","No open mismatch","Open: closes only when reclassified as authorised and verified"))</f>
        <v/>
      </c>
      <c r="AC11" s="10"/>
      <c r="AD11" s="10"/>
      <c r="AE11" s="16"/>
      <c r="AF11" s="16"/>
      <c r="AG11" s="15" t="str">
        <f aca="false">IF(O11="","",IF(AND(AF11&lt;&gt;"",W11&lt;&gt;"",AF11&gt;W11),"RE-RECONCILE: material change since last review",IF(AND(ISNUMBER(X11),$O$3&lt;&gt;"",$O$3&gt;X11),"OVERDUE review",IF(AND(AE11&lt;&gt;"",$O$3&lt;&gt;"",$O$3&gt;AE11,AB11&lt;&gt;"No open mismatch"),"Remediation target passed",IF(ISNUMBER(X11),"Review scheduled","No date: see exposure status")))))</f>
        <v/>
      </c>
      <c r="AH11" s="15" t="str">
        <f aca="false">IF(COUNTA(H11,J11,K11,M11)&lt;4,"",IF(AND(H11="Prohibited",M11="Approved"),"Contract prohibits what the operator approved",IF(AND(M11="Approved",OR(N11="",LEFT(N11,4)="None",LEFT(N11,3)="Not")),"Approved but no authoriser recorded",IF(AND(K11="Verified",OR(J11="Unknown",J11="Path open, not demonstrated")),"Evidence marked verified but capability not demonstrated",IF(AND(M11="Not approved",N11&lt;&gt;"",LEFT(N11,4)&lt;&gt;"None",LEFT(N11,3)&lt;&gt;"Not",ISNUMBER(SEARCH("approv",N11)),NOT(ISNUMBER(SEARCH("no current",N11)))),"Not approved but an approval is recorded","OK")))))</f>
        <v/>
      </c>
    </row>
    <row r="12" customFormat="false" ht="15" hidden="false" customHeight="true" outlineLevel="0" collapsed="false">
      <c r="A12" s="9"/>
      <c r="B12" s="10"/>
      <c r="C12" s="10"/>
      <c r="D12" s="10"/>
      <c r="E12" s="10"/>
      <c r="F12" s="10"/>
      <c r="G12" s="10"/>
      <c r="H12" s="10"/>
      <c r="I12" s="10"/>
      <c r="J12" s="10"/>
      <c r="K12" s="10"/>
      <c r="L12" s="10"/>
      <c r="M12" s="10"/>
      <c r="N12" s="10"/>
      <c r="O12" s="15" t="str">
        <f aca="false">IF(COUNTA(H12,J12,K12,M12)=0,"",IF(COUNTA(H12,J12,K12,M12)&lt;4,"Incomplete inputs",IF(AH12&lt;&gt;"OK","Inconsistent inputs: resolve before classifying",IF(AND(J12="Demonstrated",OR(H12="Prohibited",M12="Not approved")),"Capability exceeds authority",IF(J12="Path open, not demonstrated","Evidence insufficient: unresolved reachability",IF(H12="Silent","Authority undefined",IF(OR(J12="Unknown",K12="None",K12="Vendor attestation only"),"Evidence insufficient",IF(AND(H12="Permitted",M12="Approved",K12="Verified"),"Authorised and verified","Authorised but unverified"))))))))</f>
        <v/>
      </c>
      <c r="P12" s="15" t="str">
        <f aca="false">IF(O12="","",IF(LEFT(O12,3)="Inc","Validation warning: fix inputs",IF(OR(O12="Capability exceeds authority",O12="Evidence insufficient: unresolved reachability",AND(OR(O12="Authority undefined",O12="Evidence insufficient"),AC12="Yes")),IF(AND(R12="In force, verified",AA12&lt;&gt;"",LEFT(AA12,7)&lt;&gt;"Pending"),"Contained (interim): finding stays open","NOT CONTAINED: act now, do not wait for review"),IF(AND(OR(O12="Authority undefined",O12="Evidence insufficient"),AC12&lt;&gt;"No"),"DECISION REQUIRED: containment not assessed",IF(O12="Authorised and verified","No open mismatch","Open mismatch: remediate to plan")))))</f>
        <v/>
      </c>
      <c r="Q12" s="10"/>
      <c r="R12" s="10"/>
      <c r="S12" s="10"/>
      <c r="T12" s="10"/>
      <c r="U12" s="10"/>
      <c r="V12" s="10"/>
      <c r="W12" s="16"/>
      <c r="X12" s="17" t="str">
        <f aca="false">IF(OR(W12="",G12="",O12=""),"",IF(LEFT(P12,3)="NOT","Contain first",IF(LEFT(P12,3)="DEC","Decide containment first",IF(LEFT(P12,3)="Val","Fix inputs first",W12+IF(O12="Authorised and verified",INDEX(Lists!$I$3:$I$7,MATCH(G12,Lists!$H$3:$H$7,0)),MIN(INDEX(Lists!$I$3:$I$7,MATCH(G12,Lists!$H$3:$H$7,0)),Lists!$I$9))))))</f>
        <v/>
      </c>
      <c r="Y12" s="10"/>
      <c r="Z12" s="10"/>
      <c r="AA12" s="10"/>
      <c r="AB12" s="15" t="str">
        <f aca="false">IF(O12="","",IF(O12="Authorised and verified","No open mismatch","Open: closes only when reclassified as authorised and verified"))</f>
        <v/>
      </c>
      <c r="AC12" s="10"/>
      <c r="AD12" s="10"/>
      <c r="AE12" s="16"/>
      <c r="AF12" s="16"/>
      <c r="AG12" s="15" t="str">
        <f aca="false">IF(O12="","",IF(AND(AF12&lt;&gt;"",W12&lt;&gt;"",AF12&gt;W12),"RE-RECONCILE: material change since last review",IF(AND(ISNUMBER(X12),$O$3&lt;&gt;"",$O$3&gt;X12),"OVERDUE review",IF(AND(AE12&lt;&gt;"",$O$3&lt;&gt;"",$O$3&gt;AE12,AB12&lt;&gt;"No open mismatch"),"Remediation target passed",IF(ISNUMBER(X12),"Review scheduled","No date: see exposure status")))))</f>
        <v/>
      </c>
      <c r="AH12" s="15" t="str">
        <f aca="false">IF(COUNTA(H12,J12,K12,M12)&lt;4,"",IF(AND(H12="Prohibited",M12="Approved"),"Contract prohibits what the operator approved",IF(AND(M12="Approved",OR(N12="",LEFT(N12,4)="None",LEFT(N12,3)="Not")),"Approved but no authoriser recorded",IF(AND(K12="Verified",OR(J12="Unknown",J12="Path open, not demonstrated")),"Evidence marked verified but capability not demonstrated",IF(AND(M12="Not approved",N12&lt;&gt;"",LEFT(N12,4)&lt;&gt;"None",LEFT(N12,3)&lt;&gt;"Not",ISNUMBER(SEARCH("approv",N12)),NOT(ISNUMBER(SEARCH("no current",N12)))),"Not approved but an approval is recorded","OK")))))</f>
        <v/>
      </c>
    </row>
    <row r="13" customFormat="false" ht="15" hidden="false" customHeight="true" outlineLevel="0" collapsed="false">
      <c r="A13" s="9"/>
      <c r="B13" s="10"/>
      <c r="C13" s="10"/>
      <c r="D13" s="10"/>
      <c r="E13" s="10"/>
      <c r="F13" s="10"/>
      <c r="G13" s="10"/>
      <c r="H13" s="10"/>
      <c r="I13" s="10"/>
      <c r="J13" s="10"/>
      <c r="K13" s="10"/>
      <c r="L13" s="10"/>
      <c r="M13" s="10"/>
      <c r="N13" s="10"/>
      <c r="O13" s="15" t="str">
        <f aca="false">IF(COUNTA(H13,J13,K13,M13)=0,"",IF(COUNTA(H13,J13,K13,M13)&lt;4,"Incomplete inputs",IF(AH13&lt;&gt;"OK","Inconsistent inputs: resolve before classifying",IF(AND(J13="Demonstrated",OR(H13="Prohibited",M13="Not approved")),"Capability exceeds authority",IF(J13="Path open, not demonstrated","Evidence insufficient: unresolved reachability",IF(H13="Silent","Authority undefined",IF(OR(J13="Unknown",K13="None",K13="Vendor attestation only"),"Evidence insufficient",IF(AND(H13="Permitted",M13="Approved",K13="Verified"),"Authorised and verified","Authorised but unverified"))))))))</f>
        <v/>
      </c>
      <c r="P13" s="15" t="str">
        <f aca="false">IF(O13="","",IF(LEFT(O13,3)="Inc","Validation warning: fix inputs",IF(OR(O13="Capability exceeds authority",O13="Evidence insufficient: unresolved reachability",AND(OR(O13="Authority undefined",O13="Evidence insufficient"),AC13="Yes")),IF(AND(R13="In force, verified",AA13&lt;&gt;"",LEFT(AA13,7)&lt;&gt;"Pending"),"Contained (interim): finding stays open","NOT CONTAINED: act now, do not wait for review"),IF(AND(OR(O13="Authority undefined",O13="Evidence insufficient"),AC13&lt;&gt;"No"),"DECISION REQUIRED: containment not assessed",IF(O13="Authorised and verified","No open mismatch","Open mismatch: remediate to plan")))))</f>
        <v/>
      </c>
      <c r="Q13" s="10"/>
      <c r="R13" s="10"/>
      <c r="S13" s="10"/>
      <c r="T13" s="10"/>
      <c r="U13" s="10"/>
      <c r="V13" s="10"/>
      <c r="W13" s="16"/>
      <c r="X13" s="17" t="str">
        <f aca="false">IF(OR(W13="",G13="",O13=""),"",IF(LEFT(P13,3)="NOT","Contain first",IF(LEFT(P13,3)="DEC","Decide containment first",IF(LEFT(P13,3)="Val","Fix inputs first",W13+IF(O13="Authorised and verified",INDEX(Lists!$I$3:$I$7,MATCH(G13,Lists!$H$3:$H$7,0)),MIN(INDEX(Lists!$I$3:$I$7,MATCH(G13,Lists!$H$3:$H$7,0)),Lists!$I$9))))))</f>
        <v/>
      </c>
      <c r="Y13" s="10"/>
      <c r="Z13" s="10"/>
      <c r="AA13" s="10"/>
      <c r="AB13" s="15" t="str">
        <f aca="false">IF(O13="","",IF(O13="Authorised and verified","No open mismatch","Open: closes only when reclassified as authorised and verified"))</f>
        <v/>
      </c>
      <c r="AC13" s="10"/>
      <c r="AD13" s="10"/>
      <c r="AE13" s="16"/>
      <c r="AF13" s="16"/>
      <c r="AG13" s="15" t="str">
        <f aca="false">IF(O13="","",IF(AND(AF13&lt;&gt;"",W13&lt;&gt;"",AF13&gt;W13),"RE-RECONCILE: material change since last review",IF(AND(ISNUMBER(X13),$O$3&lt;&gt;"",$O$3&gt;X13),"OVERDUE review",IF(AND(AE13&lt;&gt;"",$O$3&lt;&gt;"",$O$3&gt;AE13,AB13&lt;&gt;"No open mismatch"),"Remediation target passed",IF(ISNUMBER(X13),"Review scheduled","No date: see exposure status")))))</f>
        <v/>
      </c>
      <c r="AH13" s="15" t="str">
        <f aca="false">IF(COUNTA(H13,J13,K13,M13)&lt;4,"",IF(AND(H13="Prohibited",M13="Approved"),"Contract prohibits what the operator approved",IF(AND(M13="Approved",OR(N13="",LEFT(N13,4)="None",LEFT(N13,3)="Not")),"Approved but no authoriser recorded",IF(AND(K13="Verified",OR(J13="Unknown",J13="Path open, not demonstrated")),"Evidence marked verified but capability not demonstrated",IF(AND(M13="Not approved",N13&lt;&gt;"",LEFT(N13,4)&lt;&gt;"None",LEFT(N13,3)&lt;&gt;"Not",ISNUMBER(SEARCH("approv",N13)),NOT(ISNUMBER(SEARCH("no current",N13)))),"Not approved but an approval is recorded","OK")))))</f>
        <v/>
      </c>
    </row>
    <row r="14" customFormat="false" ht="15" hidden="false" customHeight="true" outlineLevel="0" collapsed="false">
      <c r="A14" s="9"/>
      <c r="B14" s="10"/>
      <c r="C14" s="10"/>
      <c r="D14" s="10"/>
      <c r="E14" s="10"/>
      <c r="F14" s="10"/>
      <c r="G14" s="10"/>
      <c r="H14" s="10"/>
      <c r="I14" s="10"/>
      <c r="J14" s="10"/>
      <c r="K14" s="10"/>
      <c r="L14" s="10"/>
      <c r="M14" s="10"/>
      <c r="N14" s="10"/>
      <c r="O14" s="15" t="str">
        <f aca="false">IF(COUNTA(H14,J14,K14,M14)=0,"",IF(COUNTA(H14,J14,K14,M14)&lt;4,"Incomplete inputs",IF(AH14&lt;&gt;"OK","Inconsistent inputs: resolve before classifying",IF(AND(J14="Demonstrated",OR(H14="Prohibited",M14="Not approved")),"Capability exceeds authority",IF(J14="Path open, not demonstrated","Evidence insufficient: unresolved reachability",IF(H14="Silent","Authority undefined",IF(OR(J14="Unknown",K14="None",K14="Vendor attestation only"),"Evidence insufficient",IF(AND(H14="Permitted",M14="Approved",K14="Verified"),"Authorised and verified","Authorised but unverified"))))))))</f>
        <v/>
      </c>
      <c r="P14" s="15" t="str">
        <f aca="false">IF(O14="","",IF(LEFT(O14,3)="Inc","Validation warning: fix inputs",IF(OR(O14="Capability exceeds authority",O14="Evidence insufficient: unresolved reachability",AND(OR(O14="Authority undefined",O14="Evidence insufficient"),AC14="Yes")),IF(AND(R14="In force, verified",AA14&lt;&gt;"",LEFT(AA14,7)&lt;&gt;"Pending"),"Contained (interim): finding stays open","NOT CONTAINED: act now, do not wait for review"),IF(AND(OR(O14="Authority undefined",O14="Evidence insufficient"),AC14&lt;&gt;"No"),"DECISION REQUIRED: containment not assessed",IF(O14="Authorised and verified","No open mismatch","Open mismatch: remediate to plan")))))</f>
        <v/>
      </c>
      <c r="Q14" s="10"/>
      <c r="R14" s="10"/>
      <c r="S14" s="10"/>
      <c r="T14" s="10"/>
      <c r="U14" s="10"/>
      <c r="V14" s="10"/>
      <c r="W14" s="16"/>
      <c r="X14" s="17" t="str">
        <f aca="false">IF(OR(W14="",G14="",O14=""),"",IF(LEFT(P14,3)="NOT","Contain first",IF(LEFT(P14,3)="DEC","Decide containment first",IF(LEFT(P14,3)="Val","Fix inputs first",W14+IF(O14="Authorised and verified",INDEX(Lists!$I$3:$I$7,MATCH(G14,Lists!$H$3:$H$7,0)),MIN(INDEX(Lists!$I$3:$I$7,MATCH(G14,Lists!$H$3:$H$7,0)),Lists!$I$9))))))</f>
        <v/>
      </c>
      <c r="Y14" s="10"/>
      <c r="Z14" s="10"/>
      <c r="AA14" s="10"/>
      <c r="AB14" s="15" t="str">
        <f aca="false">IF(O14="","",IF(O14="Authorised and verified","No open mismatch","Open: closes only when reclassified as authorised and verified"))</f>
        <v/>
      </c>
      <c r="AC14" s="10"/>
      <c r="AD14" s="10"/>
      <c r="AE14" s="16"/>
      <c r="AF14" s="16"/>
      <c r="AG14" s="15" t="str">
        <f aca="false">IF(O14="","",IF(AND(AF14&lt;&gt;"",W14&lt;&gt;"",AF14&gt;W14),"RE-RECONCILE: material change since last review",IF(AND(ISNUMBER(X14),$O$3&lt;&gt;"",$O$3&gt;X14),"OVERDUE review",IF(AND(AE14&lt;&gt;"",$O$3&lt;&gt;"",$O$3&gt;AE14,AB14&lt;&gt;"No open mismatch"),"Remediation target passed",IF(ISNUMBER(X14),"Review scheduled","No date: see exposure status")))))</f>
        <v/>
      </c>
      <c r="AH14" s="15" t="str">
        <f aca="false">IF(COUNTA(H14,J14,K14,M14)&lt;4,"",IF(AND(H14="Prohibited",M14="Approved"),"Contract prohibits what the operator approved",IF(AND(M14="Approved",OR(N14="",LEFT(N14,4)="None",LEFT(N14,3)="Not")),"Approved but no authoriser recorded",IF(AND(K14="Verified",OR(J14="Unknown",J14="Path open, not demonstrated")),"Evidence marked verified but capability not demonstrated",IF(AND(M14="Not approved",N14&lt;&gt;"",LEFT(N14,4)&lt;&gt;"None",LEFT(N14,3)&lt;&gt;"Not",ISNUMBER(SEARCH("approv",N14)),NOT(ISNUMBER(SEARCH("no current",N14)))),"Not approved but an approval is recorded","OK")))))</f>
        <v/>
      </c>
    </row>
    <row r="15" customFormat="false" ht="15" hidden="false" customHeight="true" outlineLevel="0" collapsed="false">
      <c r="A15" s="9"/>
      <c r="B15" s="10"/>
      <c r="C15" s="10"/>
      <c r="D15" s="10"/>
      <c r="E15" s="10"/>
      <c r="F15" s="10"/>
      <c r="G15" s="10"/>
      <c r="H15" s="10"/>
      <c r="I15" s="10"/>
      <c r="J15" s="10"/>
      <c r="K15" s="10"/>
      <c r="L15" s="10"/>
      <c r="M15" s="10"/>
      <c r="N15" s="10"/>
      <c r="O15" s="15" t="str">
        <f aca="false">IF(COUNTA(H15,J15,K15,M15)=0,"",IF(COUNTA(H15,J15,K15,M15)&lt;4,"Incomplete inputs",IF(AH15&lt;&gt;"OK","Inconsistent inputs: resolve before classifying",IF(AND(J15="Demonstrated",OR(H15="Prohibited",M15="Not approved")),"Capability exceeds authority",IF(J15="Path open, not demonstrated","Evidence insufficient: unresolved reachability",IF(H15="Silent","Authority undefined",IF(OR(J15="Unknown",K15="None",K15="Vendor attestation only"),"Evidence insufficient",IF(AND(H15="Permitted",M15="Approved",K15="Verified"),"Authorised and verified","Authorised but unverified"))))))))</f>
        <v/>
      </c>
      <c r="P15" s="15" t="str">
        <f aca="false">IF(O15="","",IF(LEFT(O15,3)="Inc","Validation warning: fix inputs",IF(OR(O15="Capability exceeds authority",O15="Evidence insufficient: unresolved reachability",AND(OR(O15="Authority undefined",O15="Evidence insufficient"),AC15="Yes")),IF(AND(R15="In force, verified",AA15&lt;&gt;"",LEFT(AA15,7)&lt;&gt;"Pending"),"Contained (interim): finding stays open","NOT CONTAINED: act now, do not wait for review"),IF(AND(OR(O15="Authority undefined",O15="Evidence insufficient"),AC15&lt;&gt;"No"),"DECISION REQUIRED: containment not assessed",IF(O15="Authorised and verified","No open mismatch","Open mismatch: remediate to plan")))))</f>
        <v/>
      </c>
      <c r="Q15" s="10"/>
      <c r="R15" s="10"/>
      <c r="S15" s="10"/>
      <c r="T15" s="10"/>
      <c r="U15" s="10"/>
      <c r="V15" s="10"/>
      <c r="W15" s="16"/>
      <c r="X15" s="17" t="str">
        <f aca="false">IF(OR(W15="",G15="",O15=""),"",IF(LEFT(P15,3)="NOT","Contain first",IF(LEFT(P15,3)="DEC","Decide containment first",IF(LEFT(P15,3)="Val","Fix inputs first",W15+IF(O15="Authorised and verified",INDEX(Lists!$I$3:$I$7,MATCH(G15,Lists!$H$3:$H$7,0)),MIN(INDEX(Lists!$I$3:$I$7,MATCH(G15,Lists!$H$3:$H$7,0)),Lists!$I$9))))))</f>
        <v/>
      </c>
      <c r="Y15" s="10"/>
      <c r="Z15" s="10"/>
      <c r="AA15" s="10"/>
      <c r="AB15" s="15" t="str">
        <f aca="false">IF(O15="","",IF(O15="Authorised and verified","No open mismatch","Open: closes only when reclassified as authorised and verified"))</f>
        <v/>
      </c>
      <c r="AC15" s="10"/>
      <c r="AD15" s="10"/>
      <c r="AE15" s="16"/>
      <c r="AF15" s="16"/>
      <c r="AG15" s="15" t="str">
        <f aca="false">IF(O15="","",IF(AND(AF15&lt;&gt;"",W15&lt;&gt;"",AF15&gt;W15),"RE-RECONCILE: material change since last review",IF(AND(ISNUMBER(X15),$O$3&lt;&gt;"",$O$3&gt;X15),"OVERDUE review",IF(AND(AE15&lt;&gt;"",$O$3&lt;&gt;"",$O$3&gt;AE15,AB15&lt;&gt;"No open mismatch"),"Remediation target passed",IF(ISNUMBER(X15),"Review scheduled","No date: see exposure status")))))</f>
        <v/>
      </c>
      <c r="AH15" s="15" t="str">
        <f aca="false">IF(COUNTA(H15,J15,K15,M15)&lt;4,"",IF(AND(H15="Prohibited",M15="Approved"),"Contract prohibits what the operator approved",IF(AND(M15="Approved",OR(N15="",LEFT(N15,4)="None",LEFT(N15,3)="Not")),"Approved but no authoriser recorded",IF(AND(K15="Verified",OR(J15="Unknown",J15="Path open, not demonstrated")),"Evidence marked verified but capability not demonstrated",IF(AND(M15="Not approved",N15&lt;&gt;"",LEFT(N15,4)&lt;&gt;"None",LEFT(N15,3)&lt;&gt;"Not",ISNUMBER(SEARCH("approv",N15)),NOT(ISNUMBER(SEARCH("no current",N15)))),"Not approved but an approval is recorded","OK")))))</f>
        <v/>
      </c>
    </row>
    <row r="16" customFormat="false" ht="15" hidden="false" customHeight="true" outlineLevel="0" collapsed="false">
      <c r="A16" s="9"/>
      <c r="B16" s="10"/>
      <c r="C16" s="10"/>
      <c r="D16" s="10"/>
      <c r="E16" s="10"/>
      <c r="F16" s="10"/>
      <c r="G16" s="10"/>
      <c r="H16" s="10"/>
      <c r="I16" s="10"/>
      <c r="J16" s="10"/>
      <c r="K16" s="10"/>
      <c r="L16" s="10"/>
      <c r="M16" s="10"/>
      <c r="N16" s="10"/>
      <c r="O16" s="15" t="str">
        <f aca="false">IF(COUNTA(H16,J16,K16,M16)=0,"",IF(COUNTA(H16,J16,K16,M16)&lt;4,"Incomplete inputs",IF(AH16&lt;&gt;"OK","Inconsistent inputs: resolve before classifying",IF(AND(J16="Demonstrated",OR(H16="Prohibited",M16="Not approved")),"Capability exceeds authority",IF(J16="Path open, not demonstrated","Evidence insufficient: unresolved reachability",IF(H16="Silent","Authority undefined",IF(OR(J16="Unknown",K16="None",K16="Vendor attestation only"),"Evidence insufficient",IF(AND(H16="Permitted",M16="Approved",K16="Verified"),"Authorised and verified","Authorised but unverified"))))))))</f>
        <v/>
      </c>
      <c r="P16" s="15" t="str">
        <f aca="false">IF(O16="","",IF(LEFT(O16,3)="Inc","Validation warning: fix inputs",IF(OR(O16="Capability exceeds authority",O16="Evidence insufficient: unresolved reachability",AND(OR(O16="Authority undefined",O16="Evidence insufficient"),AC16="Yes")),IF(AND(R16="In force, verified",AA16&lt;&gt;"",LEFT(AA16,7)&lt;&gt;"Pending"),"Contained (interim): finding stays open","NOT CONTAINED: act now, do not wait for review"),IF(AND(OR(O16="Authority undefined",O16="Evidence insufficient"),AC16&lt;&gt;"No"),"DECISION REQUIRED: containment not assessed",IF(O16="Authorised and verified","No open mismatch","Open mismatch: remediate to plan")))))</f>
        <v/>
      </c>
      <c r="Q16" s="10"/>
      <c r="R16" s="10"/>
      <c r="S16" s="10"/>
      <c r="T16" s="10"/>
      <c r="U16" s="10"/>
      <c r="V16" s="10"/>
      <c r="W16" s="16"/>
      <c r="X16" s="17" t="str">
        <f aca="false">IF(OR(W16="",G16="",O16=""),"",IF(LEFT(P16,3)="NOT","Contain first",IF(LEFT(P16,3)="DEC","Decide containment first",IF(LEFT(P16,3)="Val","Fix inputs first",W16+IF(O16="Authorised and verified",INDEX(Lists!$I$3:$I$7,MATCH(G16,Lists!$H$3:$H$7,0)),MIN(INDEX(Lists!$I$3:$I$7,MATCH(G16,Lists!$H$3:$H$7,0)),Lists!$I$9))))))</f>
        <v/>
      </c>
      <c r="Y16" s="10"/>
      <c r="Z16" s="10"/>
      <c r="AA16" s="10"/>
      <c r="AB16" s="15" t="str">
        <f aca="false">IF(O16="","",IF(O16="Authorised and verified","No open mismatch","Open: closes only when reclassified as authorised and verified"))</f>
        <v/>
      </c>
      <c r="AC16" s="10"/>
      <c r="AD16" s="10"/>
      <c r="AE16" s="16"/>
      <c r="AF16" s="16"/>
      <c r="AG16" s="15" t="str">
        <f aca="false">IF(O16="","",IF(AND(AF16&lt;&gt;"",W16&lt;&gt;"",AF16&gt;W16),"RE-RECONCILE: material change since last review",IF(AND(ISNUMBER(X16),$O$3&lt;&gt;"",$O$3&gt;X16),"OVERDUE review",IF(AND(AE16&lt;&gt;"",$O$3&lt;&gt;"",$O$3&gt;AE16,AB16&lt;&gt;"No open mismatch"),"Remediation target passed",IF(ISNUMBER(X16),"Review scheduled","No date: see exposure status")))))</f>
        <v/>
      </c>
      <c r="AH16" s="15" t="str">
        <f aca="false">IF(COUNTA(H16,J16,K16,M16)&lt;4,"",IF(AND(H16="Prohibited",M16="Approved"),"Contract prohibits what the operator approved",IF(AND(M16="Approved",OR(N16="",LEFT(N16,4)="None",LEFT(N16,3)="Not")),"Approved but no authoriser recorded",IF(AND(K16="Verified",OR(J16="Unknown",J16="Path open, not demonstrated")),"Evidence marked verified but capability not demonstrated",IF(AND(M16="Not approved",N16&lt;&gt;"",LEFT(N16,4)&lt;&gt;"None",LEFT(N16,3)&lt;&gt;"Not",ISNUMBER(SEARCH("approv",N16)),NOT(ISNUMBER(SEARCH("no current",N16)))),"Not approved but an approval is recorded","OK")))))</f>
        <v/>
      </c>
    </row>
    <row r="17" customFormat="false" ht="15" hidden="false" customHeight="true" outlineLevel="0" collapsed="false">
      <c r="A17" s="9"/>
      <c r="B17" s="10"/>
      <c r="C17" s="10"/>
      <c r="D17" s="10"/>
      <c r="E17" s="10"/>
      <c r="F17" s="10"/>
      <c r="G17" s="10"/>
      <c r="H17" s="10"/>
      <c r="I17" s="10"/>
      <c r="J17" s="10"/>
      <c r="K17" s="10"/>
      <c r="L17" s="10"/>
      <c r="M17" s="10"/>
      <c r="N17" s="10"/>
      <c r="O17" s="15" t="str">
        <f aca="false">IF(COUNTA(H17,J17,K17,M17)=0,"",IF(COUNTA(H17,J17,K17,M17)&lt;4,"Incomplete inputs",IF(AH17&lt;&gt;"OK","Inconsistent inputs: resolve before classifying",IF(AND(J17="Demonstrated",OR(H17="Prohibited",M17="Not approved")),"Capability exceeds authority",IF(J17="Path open, not demonstrated","Evidence insufficient: unresolved reachability",IF(H17="Silent","Authority undefined",IF(OR(J17="Unknown",K17="None",K17="Vendor attestation only"),"Evidence insufficient",IF(AND(H17="Permitted",M17="Approved",K17="Verified"),"Authorised and verified","Authorised but unverified"))))))))</f>
        <v/>
      </c>
      <c r="P17" s="15" t="str">
        <f aca="false">IF(O17="","",IF(LEFT(O17,3)="Inc","Validation warning: fix inputs",IF(OR(O17="Capability exceeds authority",O17="Evidence insufficient: unresolved reachability",AND(OR(O17="Authority undefined",O17="Evidence insufficient"),AC17="Yes")),IF(AND(R17="In force, verified",AA17&lt;&gt;"",LEFT(AA17,7)&lt;&gt;"Pending"),"Contained (interim): finding stays open","NOT CONTAINED: act now, do not wait for review"),IF(AND(OR(O17="Authority undefined",O17="Evidence insufficient"),AC17&lt;&gt;"No"),"DECISION REQUIRED: containment not assessed",IF(O17="Authorised and verified","No open mismatch","Open mismatch: remediate to plan")))))</f>
        <v/>
      </c>
      <c r="Q17" s="10"/>
      <c r="R17" s="10"/>
      <c r="S17" s="10"/>
      <c r="T17" s="10"/>
      <c r="U17" s="10"/>
      <c r="V17" s="10"/>
      <c r="W17" s="16"/>
      <c r="X17" s="17" t="str">
        <f aca="false">IF(OR(W17="",G17="",O17=""),"",IF(LEFT(P17,3)="NOT","Contain first",IF(LEFT(P17,3)="DEC","Decide containment first",IF(LEFT(P17,3)="Val","Fix inputs first",W17+IF(O17="Authorised and verified",INDEX(Lists!$I$3:$I$7,MATCH(G17,Lists!$H$3:$H$7,0)),MIN(INDEX(Lists!$I$3:$I$7,MATCH(G17,Lists!$H$3:$H$7,0)),Lists!$I$9))))))</f>
        <v/>
      </c>
      <c r="Y17" s="10"/>
      <c r="Z17" s="10"/>
      <c r="AA17" s="10"/>
      <c r="AB17" s="15" t="str">
        <f aca="false">IF(O17="","",IF(O17="Authorised and verified","No open mismatch","Open: closes only when reclassified as authorised and verified"))</f>
        <v/>
      </c>
      <c r="AC17" s="10"/>
      <c r="AD17" s="10"/>
      <c r="AE17" s="16"/>
      <c r="AF17" s="16"/>
      <c r="AG17" s="15" t="str">
        <f aca="false">IF(O17="","",IF(AND(AF17&lt;&gt;"",W17&lt;&gt;"",AF17&gt;W17),"RE-RECONCILE: material change since last review",IF(AND(ISNUMBER(X17),$O$3&lt;&gt;"",$O$3&gt;X17),"OVERDUE review",IF(AND(AE17&lt;&gt;"",$O$3&lt;&gt;"",$O$3&gt;AE17,AB17&lt;&gt;"No open mismatch"),"Remediation target passed",IF(ISNUMBER(X17),"Review scheduled","No date: see exposure status")))))</f>
        <v/>
      </c>
      <c r="AH17" s="15" t="str">
        <f aca="false">IF(COUNTA(H17,J17,K17,M17)&lt;4,"",IF(AND(H17="Prohibited",M17="Approved"),"Contract prohibits what the operator approved",IF(AND(M17="Approved",OR(N17="",LEFT(N17,4)="None",LEFT(N17,3)="Not")),"Approved but no authoriser recorded",IF(AND(K17="Verified",OR(J17="Unknown",J17="Path open, not demonstrated")),"Evidence marked verified but capability not demonstrated",IF(AND(M17="Not approved",N17&lt;&gt;"",LEFT(N17,4)&lt;&gt;"None",LEFT(N17,3)&lt;&gt;"Not",ISNUMBER(SEARCH("approv",N17)),NOT(ISNUMBER(SEARCH("no current",N17)))),"Not approved but an approval is recorded","OK")))))</f>
        <v/>
      </c>
    </row>
    <row r="18" customFormat="false" ht="15" hidden="false" customHeight="true" outlineLevel="0" collapsed="false">
      <c r="A18" s="9"/>
      <c r="B18" s="10"/>
      <c r="C18" s="10"/>
      <c r="D18" s="10"/>
      <c r="E18" s="10"/>
      <c r="F18" s="10"/>
      <c r="G18" s="10"/>
      <c r="H18" s="10"/>
      <c r="I18" s="10"/>
      <c r="J18" s="10"/>
      <c r="K18" s="10"/>
      <c r="L18" s="10"/>
      <c r="M18" s="10"/>
      <c r="N18" s="10"/>
      <c r="O18" s="15" t="str">
        <f aca="false">IF(COUNTA(H18,J18,K18,M18)=0,"",IF(COUNTA(H18,J18,K18,M18)&lt;4,"Incomplete inputs",IF(AH18&lt;&gt;"OK","Inconsistent inputs: resolve before classifying",IF(AND(J18="Demonstrated",OR(H18="Prohibited",M18="Not approved")),"Capability exceeds authority",IF(J18="Path open, not demonstrated","Evidence insufficient: unresolved reachability",IF(H18="Silent","Authority undefined",IF(OR(J18="Unknown",K18="None",K18="Vendor attestation only"),"Evidence insufficient",IF(AND(H18="Permitted",M18="Approved",K18="Verified"),"Authorised and verified","Authorised but unverified"))))))))</f>
        <v/>
      </c>
      <c r="P18" s="15" t="str">
        <f aca="false">IF(O18="","",IF(LEFT(O18,3)="Inc","Validation warning: fix inputs",IF(OR(O18="Capability exceeds authority",O18="Evidence insufficient: unresolved reachability",AND(OR(O18="Authority undefined",O18="Evidence insufficient"),AC18="Yes")),IF(AND(R18="In force, verified",AA18&lt;&gt;"",LEFT(AA18,7)&lt;&gt;"Pending"),"Contained (interim): finding stays open","NOT CONTAINED: act now, do not wait for review"),IF(AND(OR(O18="Authority undefined",O18="Evidence insufficient"),AC18&lt;&gt;"No"),"DECISION REQUIRED: containment not assessed",IF(O18="Authorised and verified","No open mismatch","Open mismatch: remediate to plan")))))</f>
        <v/>
      </c>
      <c r="Q18" s="10"/>
      <c r="R18" s="10"/>
      <c r="S18" s="10"/>
      <c r="T18" s="10"/>
      <c r="U18" s="10"/>
      <c r="V18" s="10"/>
      <c r="W18" s="16"/>
      <c r="X18" s="17" t="str">
        <f aca="false">IF(OR(W18="",G18="",O18=""),"",IF(LEFT(P18,3)="NOT","Contain first",IF(LEFT(P18,3)="DEC","Decide containment first",IF(LEFT(P18,3)="Val","Fix inputs first",W18+IF(O18="Authorised and verified",INDEX(Lists!$I$3:$I$7,MATCH(G18,Lists!$H$3:$H$7,0)),MIN(INDEX(Lists!$I$3:$I$7,MATCH(G18,Lists!$H$3:$H$7,0)),Lists!$I$9))))))</f>
        <v/>
      </c>
      <c r="Y18" s="10"/>
      <c r="Z18" s="10"/>
      <c r="AA18" s="10"/>
      <c r="AB18" s="15" t="str">
        <f aca="false">IF(O18="","",IF(O18="Authorised and verified","No open mismatch","Open: closes only when reclassified as authorised and verified"))</f>
        <v/>
      </c>
      <c r="AC18" s="10"/>
      <c r="AD18" s="10"/>
      <c r="AE18" s="16"/>
      <c r="AF18" s="16"/>
      <c r="AG18" s="15" t="str">
        <f aca="false">IF(O18="","",IF(AND(AF18&lt;&gt;"",W18&lt;&gt;"",AF18&gt;W18),"RE-RECONCILE: material change since last review",IF(AND(ISNUMBER(X18),$O$3&lt;&gt;"",$O$3&gt;X18),"OVERDUE review",IF(AND(AE18&lt;&gt;"",$O$3&lt;&gt;"",$O$3&gt;AE18,AB18&lt;&gt;"No open mismatch"),"Remediation target passed",IF(ISNUMBER(X18),"Review scheduled","No date: see exposure status")))))</f>
        <v/>
      </c>
      <c r="AH18" s="15" t="str">
        <f aca="false">IF(COUNTA(H18,J18,K18,M18)&lt;4,"",IF(AND(H18="Prohibited",M18="Approved"),"Contract prohibits what the operator approved",IF(AND(M18="Approved",OR(N18="",LEFT(N18,4)="None",LEFT(N18,3)="Not")),"Approved but no authoriser recorded",IF(AND(K18="Verified",OR(J18="Unknown",J18="Path open, not demonstrated")),"Evidence marked verified but capability not demonstrated",IF(AND(M18="Not approved",N18&lt;&gt;"",LEFT(N18,4)&lt;&gt;"None",LEFT(N18,3)&lt;&gt;"Not",ISNUMBER(SEARCH("approv",N18)),NOT(ISNUMBER(SEARCH("no current",N18)))),"Not approved but an approval is recorded","OK")))))</f>
        <v/>
      </c>
    </row>
    <row r="19" customFormat="false" ht="15" hidden="false" customHeight="true" outlineLevel="0" collapsed="false">
      <c r="A19" s="9"/>
      <c r="B19" s="10"/>
      <c r="C19" s="10"/>
      <c r="D19" s="10"/>
      <c r="E19" s="10"/>
      <c r="F19" s="10"/>
      <c r="G19" s="10"/>
      <c r="H19" s="10"/>
      <c r="I19" s="10"/>
      <c r="J19" s="10"/>
      <c r="K19" s="10"/>
      <c r="L19" s="10"/>
      <c r="M19" s="10"/>
      <c r="N19" s="10"/>
      <c r="O19" s="15" t="str">
        <f aca="false">IF(COUNTA(H19,J19,K19,M19)=0,"",IF(COUNTA(H19,J19,K19,M19)&lt;4,"Incomplete inputs",IF(AH19&lt;&gt;"OK","Inconsistent inputs: resolve before classifying",IF(AND(J19="Demonstrated",OR(H19="Prohibited",M19="Not approved")),"Capability exceeds authority",IF(J19="Path open, not demonstrated","Evidence insufficient: unresolved reachability",IF(H19="Silent","Authority undefined",IF(OR(J19="Unknown",K19="None",K19="Vendor attestation only"),"Evidence insufficient",IF(AND(H19="Permitted",M19="Approved",K19="Verified"),"Authorised and verified","Authorised but unverified"))))))))</f>
        <v/>
      </c>
      <c r="P19" s="15" t="str">
        <f aca="false">IF(O19="","",IF(LEFT(O19,3)="Inc","Validation warning: fix inputs",IF(OR(O19="Capability exceeds authority",O19="Evidence insufficient: unresolved reachability",AND(OR(O19="Authority undefined",O19="Evidence insufficient"),AC19="Yes")),IF(AND(R19="In force, verified",AA19&lt;&gt;"",LEFT(AA19,7)&lt;&gt;"Pending"),"Contained (interim): finding stays open","NOT CONTAINED: act now, do not wait for review"),IF(AND(OR(O19="Authority undefined",O19="Evidence insufficient"),AC19&lt;&gt;"No"),"DECISION REQUIRED: containment not assessed",IF(O19="Authorised and verified","No open mismatch","Open mismatch: remediate to plan")))))</f>
        <v/>
      </c>
      <c r="Q19" s="10"/>
      <c r="R19" s="10"/>
      <c r="S19" s="10"/>
      <c r="T19" s="10"/>
      <c r="U19" s="10"/>
      <c r="V19" s="10"/>
      <c r="W19" s="16"/>
      <c r="X19" s="17" t="str">
        <f aca="false">IF(OR(W19="",G19="",O19=""),"",IF(LEFT(P19,3)="NOT","Contain first",IF(LEFT(P19,3)="DEC","Decide containment first",IF(LEFT(P19,3)="Val","Fix inputs first",W19+IF(O19="Authorised and verified",INDEX(Lists!$I$3:$I$7,MATCH(G19,Lists!$H$3:$H$7,0)),MIN(INDEX(Lists!$I$3:$I$7,MATCH(G19,Lists!$H$3:$H$7,0)),Lists!$I$9))))))</f>
        <v/>
      </c>
      <c r="Y19" s="10"/>
      <c r="Z19" s="10"/>
      <c r="AA19" s="10"/>
      <c r="AB19" s="15" t="str">
        <f aca="false">IF(O19="","",IF(O19="Authorised and verified","No open mismatch","Open: closes only when reclassified as authorised and verified"))</f>
        <v/>
      </c>
      <c r="AC19" s="10"/>
      <c r="AD19" s="10"/>
      <c r="AE19" s="16"/>
      <c r="AF19" s="16"/>
      <c r="AG19" s="15" t="str">
        <f aca="false">IF(O19="","",IF(AND(AF19&lt;&gt;"",W19&lt;&gt;"",AF19&gt;W19),"RE-RECONCILE: material change since last review",IF(AND(ISNUMBER(X19),$O$3&lt;&gt;"",$O$3&gt;X19),"OVERDUE review",IF(AND(AE19&lt;&gt;"",$O$3&lt;&gt;"",$O$3&gt;AE19,AB19&lt;&gt;"No open mismatch"),"Remediation target passed",IF(ISNUMBER(X19),"Review scheduled","No date: see exposure status")))))</f>
        <v/>
      </c>
      <c r="AH19" s="15" t="str">
        <f aca="false">IF(COUNTA(H19,J19,K19,M19)&lt;4,"",IF(AND(H19="Prohibited",M19="Approved"),"Contract prohibits what the operator approved",IF(AND(M19="Approved",OR(N19="",LEFT(N19,4)="None",LEFT(N19,3)="Not")),"Approved but no authoriser recorded",IF(AND(K19="Verified",OR(J19="Unknown",J19="Path open, not demonstrated")),"Evidence marked verified but capability not demonstrated",IF(AND(M19="Not approved",N19&lt;&gt;"",LEFT(N19,4)&lt;&gt;"None",LEFT(N19,3)&lt;&gt;"Not",ISNUMBER(SEARCH("approv",N19)),NOT(ISNUMBER(SEARCH("no current",N19)))),"Not approved but an approval is recorded","OK")))))</f>
        <v/>
      </c>
    </row>
    <row r="20" customFormat="false" ht="15" hidden="false" customHeight="true" outlineLevel="0" collapsed="false">
      <c r="A20" s="9"/>
      <c r="B20" s="10"/>
      <c r="C20" s="10"/>
      <c r="D20" s="10"/>
      <c r="E20" s="10"/>
      <c r="F20" s="10"/>
      <c r="G20" s="10"/>
      <c r="H20" s="10"/>
      <c r="I20" s="10"/>
      <c r="J20" s="10"/>
      <c r="K20" s="10"/>
      <c r="L20" s="10"/>
      <c r="M20" s="10"/>
      <c r="N20" s="10"/>
      <c r="O20" s="15" t="str">
        <f aca="false">IF(COUNTA(H20,J20,K20,M20)=0,"",IF(COUNTA(H20,J20,K20,M20)&lt;4,"Incomplete inputs",IF(AH20&lt;&gt;"OK","Inconsistent inputs: resolve before classifying",IF(AND(J20="Demonstrated",OR(H20="Prohibited",M20="Not approved")),"Capability exceeds authority",IF(J20="Path open, not demonstrated","Evidence insufficient: unresolved reachability",IF(H20="Silent","Authority undefined",IF(OR(J20="Unknown",K20="None",K20="Vendor attestation only"),"Evidence insufficient",IF(AND(H20="Permitted",M20="Approved",K20="Verified"),"Authorised and verified","Authorised but unverified"))))))))</f>
        <v/>
      </c>
      <c r="P20" s="15" t="str">
        <f aca="false">IF(O20="","",IF(LEFT(O20,3)="Inc","Validation warning: fix inputs",IF(OR(O20="Capability exceeds authority",O20="Evidence insufficient: unresolved reachability",AND(OR(O20="Authority undefined",O20="Evidence insufficient"),AC20="Yes")),IF(AND(R20="In force, verified",AA20&lt;&gt;"",LEFT(AA20,7)&lt;&gt;"Pending"),"Contained (interim): finding stays open","NOT CONTAINED: act now, do not wait for review"),IF(AND(OR(O20="Authority undefined",O20="Evidence insufficient"),AC20&lt;&gt;"No"),"DECISION REQUIRED: containment not assessed",IF(O20="Authorised and verified","No open mismatch","Open mismatch: remediate to plan")))))</f>
        <v/>
      </c>
      <c r="Q20" s="10"/>
      <c r="R20" s="10"/>
      <c r="S20" s="10"/>
      <c r="T20" s="10"/>
      <c r="U20" s="10"/>
      <c r="V20" s="10"/>
      <c r="W20" s="16"/>
      <c r="X20" s="17" t="str">
        <f aca="false">IF(OR(W20="",G20="",O20=""),"",IF(LEFT(P20,3)="NOT","Contain first",IF(LEFT(P20,3)="DEC","Decide containment first",IF(LEFT(P20,3)="Val","Fix inputs first",W20+IF(O20="Authorised and verified",INDEX(Lists!$I$3:$I$7,MATCH(G20,Lists!$H$3:$H$7,0)),MIN(INDEX(Lists!$I$3:$I$7,MATCH(G20,Lists!$H$3:$H$7,0)),Lists!$I$9))))))</f>
        <v/>
      </c>
      <c r="Y20" s="10"/>
      <c r="Z20" s="10"/>
      <c r="AA20" s="10"/>
      <c r="AB20" s="15" t="str">
        <f aca="false">IF(O20="","",IF(O20="Authorised and verified","No open mismatch","Open: closes only when reclassified as authorised and verified"))</f>
        <v/>
      </c>
      <c r="AC20" s="10"/>
      <c r="AD20" s="10"/>
      <c r="AE20" s="16"/>
      <c r="AF20" s="16"/>
      <c r="AG20" s="15" t="str">
        <f aca="false">IF(O20="","",IF(AND(AF20&lt;&gt;"",W20&lt;&gt;"",AF20&gt;W20),"RE-RECONCILE: material change since last review",IF(AND(ISNUMBER(X20),$O$3&lt;&gt;"",$O$3&gt;X20),"OVERDUE review",IF(AND(AE20&lt;&gt;"",$O$3&lt;&gt;"",$O$3&gt;AE20,AB20&lt;&gt;"No open mismatch"),"Remediation target passed",IF(ISNUMBER(X20),"Review scheduled","No date: see exposure status")))))</f>
        <v/>
      </c>
      <c r="AH20" s="15" t="str">
        <f aca="false">IF(COUNTA(H20,J20,K20,M20)&lt;4,"",IF(AND(H20="Prohibited",M20="Approved"),"Contract prohibits what the operator approved",IF(AND(M20="Approved",OR(N20="",LEFT(N20,4)="None",LEFT(N20,3)="Not")),"Approved but no authoriser recorded",IF(AND(K20="Verified",OR(J20="Unknown",J20="Path open, not demonstrated")),"Evidence marked verified but capability not demonstrated",IF(AND(M20="Not approved",N20&lt;&gt;"",LEFT(N20,4)&lt;&gt;"None",LEFT(N20,3)&lt;&gt;"Not",ISNUMBER(SEARCH("approv",N20)),NOT(ISNUMBER(SEARCH("no current",N20)))),"Not approved but an approval is recorded","OK")))))</f>
        <v/>
      </c>
    </row>
    <row r="21" customFormat="false" ht="15" hidden="false" customHeight="true" outlineLevel="0" collapsed="false">
      <c r="A21" s="9"/>
      <c r="B21" s="10"/>
      <c r="C21" s="10"/>
      <c r="D21" s="10"/>
      <c r="E21" s="10"/>
      <c r="F21" s="10"/>
      <c r="G21" s="10"/>
      <c r="H21" s="10"/>
      <c r="I21" s="10"/>
      <c r="J21" s="10"/>
      <c r="K21" s="10"/>
      <c r="L21" s="10"/>
      <c r="M21" s="10"/>
      <c r="N21" s="10"/>
      <c r="O21" s="15" t="str">
        <f aca="false">IF(COUNTA(H21,J21,K21,M21)=0,"",IF(COUNTA(H21,J21,K21,M21)&lt;4,"Incomplete inputs",IF(AH21&lt;&gt;"OK","Inconsistent inputs: resolve before classifying",IF(AND(J21="Demonstrated",OR(H21="Prohibited",M21="Not approved")),"Capability exceeds authority",IF(J21="Path open, not demonstrated","Evidence insufficient: unresolved reachability",IF(H21="Silent","Authority undefined",IF(OR(J21="Unknown",K21="None",K21="Vendor attestation only"),"Evidence insufficient",IF(AND(H21="Permitted",M21="Approved",K21="Verified"),"Authorised and verified","Authorised but unverified"))))))))</f>
        <v/>
      </c>
      <c r="P21" s="15" t="str">
        <f aca="false">IF(O21="","",IF(LEFT(O21,3)="Inc","Validation warning: fix inputs",IF(OR(O21="Capability exceeds authority",O21="Evidence insufficient: unresolved reachability",AND(OR(O21="Authority undefined",O21="Evidence insufficient"),AC21="Yes")),IF(AND(R21="In force, verified",AA21&lt;&gt;"",LEFT(AA21,7)&lt;&gt;"Pending"),"Contained (interim): finding stays open","NOT CONTAINED: act now, do not wait for review"),IF(AND(OR(O21="Authority undefined",O21="Evidence insufficient"),AC21&lt;&gt;"No"),"DECISION REQUIRED: containment not assessed",IF(O21="Authorised and verified","No open mismatch","Open mismatch: remediate to plan")))))</f>
        <v/>
      </c>
      <c r="Q21" s="10"/>
      <c r="R21" s="10"/>
      <c r="S21" s="10"/>
      <c r="T21" s="10"/>
      <c r="U21" s="10"/>
      <c r="V21" s="10"/>
      <c r="W21" s="16"/>
      <c r="X21" s="17" t="str">
        <f aca="false">IF(OR(W21="",G21="",O21=""),"",IF(LEFT(P21,3)="NOT","Contain first",IF(LEFT(P21,3)="DEC","Decide containment first",IF(LEFT(P21,3)="Val","Fix inputs first",W21+IF(O21="Authorised and verified",INDEX(Lists!$I$3:$I$7,MATCH(G21,Lists!$H$3:$H$7,0)),MIN(INDEX(Lists!$I$3:$I$7,MATCH(G21,Lists!$H$3:$H$7,0)),Lists!$I$9))))))</f>
        <v/>
      </c>
      <c r="Y21" s="10"/>
      <c r="Z21" s="10"/>
      <c r="AA21" s="10"/>
      <c r="AB21" s="15" t="str">
        <f aca="false">IF(O21="","",IF(O21="Authorised and verified","No open mismatch","Open: closes only when reclassified as authorised and verified"))</f>
        <v/>
      </c>
      <c r="AC21" s="10"/>
      <c r="AD21" s="10"/>
      <c r="AE21" s="16"/>
      <c r="AF21" s="16"/>
      <c r="AG21" s="15" t="str">
        <f aca="false">IF(O21="","",IF(AND(AF21&lt;&gt;"",W21&lt;&gt;"",AF21&gt;W21),"RE-RECONCILE: material change since last review",IF(AND(ISNUMBER(X21),$O$3&lt;&gt;"",$O$3&gt;X21),"OVERDUE review",IF(AND(AE21&lt;&gt;"",$O$3&lt;&gt;"",$O$3&gt;AE21,AB21&lt;&gt;"No open mismatch"),"Remediation target passed",IF(ISNUMBER(X21),"Review scheduled","No date: see exposure status")))))</f>
        <v/>
      </c>
      <c r="AH21" s="15" t="str">
        <f aca="false">IF(COUNTA(H21,J21,K21,M21)&lt;4,"",IF(AND(H21="Prohibited",M21="Approved"),"Contract prohibits what the operator approved",IF(AND(M21="Approved",OR(N21="",LEFT(N21,4)="None",LEFT(N21,3)="Not")),"Approved but no authoriser recorded",IF(AND(K21="Verified",OR(J21="Unknown",J21="Path open, not demonstrated")),"Evidence marked verified but capability not demonstrated",IF(AND(M21="Not approved",N21&lt;&gt;"",LEFT(N21,4)&lt;&gt;"None",LEFT(N21,3)&lt;&gt;"Not",ISNUMBER(SEARCH("approv",N21)),NOT(ISNUMBER(SEARCH("no current",N21)))),"Not approved but an approval is recorded","OK")))))</f>
        <v/>
      </c>
    </row>
    <row r="22" customFormat="false" ht="15" hidden="false" customHeight="true" outlineLevel="0" collapsed="false">
      <c r="A22" s="9"/>
      <c r="B22" s="10"/>
      <c r="C22" s="10"/>
      <c r="D22" s="10"/>
      <c r="E22" s="10"/>
      <c r="F22" s="10"/>
      <c r="G22" s="10"/>
      <c r="H22" s="10"/>
      <c r="I22" s="10"/>
      <c r="J22" s="10"/>
      <c r="K22" s="10"/>
      <c r="L22" s="10"/>
      <c r="M22" s="10"/>
      <c r="N22" s="10"/>
      <c r="O22" s="15" t="str">
        <f aca="false">IF(COUNTA(H22,J22,K22,M22)=0,"",IF(COUNTA(H22,J22,K22,M22)&lt;4,"Incomplete inputs",IF(AH22&lt;&gt;"OK","Inconsistent inputs: resolve before classifying",IF(AND(J22="Demonstrated",OR(H22="Prohibited",M22="Not approved")),"Capability exceeds authority",IF(J22="Path open, not demonstrated","Evidence insufficient: unresolved reachability",IF(H22="Silent","Authority undefined",IF(OR(J22="Unknown",K22="None",K22="Vendor attestation only"),"Evidence insufficient",IF(AND(H22="Permitted",M22="Approved",K22="Verified"),"Authorised and verified","Authorised but unverified"))))))))</f>
        <v/>
      </c>
      <c r="P22" s="15" t="str">
        <f aca="false">IF(O22="","",IF(LEFT(O22,3)="Inc","Validation warning: fix inputs",IF(OR(O22="Capability exceeds authority",O22="Evidence insufficient: unresolved reachability",AND(OR(O22="Authority undefined",O22="Evidence insufficient"),AC22="Yes")),IF(AND(R22="In force, verified",AA22&lt;&gt;"",LEFT(AA22,7)&lt;&gt;"Pending"),"Contained (interim): finding stays open","NOT CONTAINED: act now, do not wait for review"),IF(AND(OR(O22="Authority undefined",O22="Evidence insufficient"),AC22&lt;&gt;"No"),"DECISION REQUIRED: containment not assessed",IF(O22="Authorised and verified","No open mismatch","Open mismatch: remediate to plan")))))</f>
        <v/>
      </c>
      <c r="Q22" s="10"/>
      <c r="R22" s="10"/>
      <c r="S22" s="10"/>
      <c r="T22" s="10"/>
      <c r="U22" s="10"/>
      <c r="V22" s="10"/>
      <c r="W22" s="16"/>
      <c r="X22" s="17" t="str">
        <f aca="false">IF(OR(W22="",G22="",O22=""),"",IF(LEFT(P22,3)="NOT","Contain first",IF(LEFT(P22,3)="DEC","Decide containment first",IF(LEFT(P22,3)="Val","Fix inputs first",W22+IF(O22="Authorised and verified",INDEX(Lists!$I$3:$I$7,MATCH(G22,Lists!$H$3:$H$7,0)),MIN(INDEX(Lists!$I$3:$I$7,MATCH(G22,Lists!$H$3:$H$7,0)),Lists!$I$9))))))</f>
        <v/>
      </c>
      <c r="Y22" s="10"/>
      <c r="Z22" s="10"/>
      <c r="AA22" s="10"/>
      <c r="AB22" s="15" t="str">
        <f aca="false">IF(O22="","",IF(O22="Authorised and verified","No open mismatch","Open: closes only when reclassified as authorised and verified"))</f>
        <v/>
      </c>
      <c r="AC22" s="10"/>
      <c r="AD22" s="10"/>
      <c r="AE22" s="16"/>
      <c r="AF22" s="16"/>
      <c r="AG22" s="15" t="str">
        <f aca="false">IF(O22="","",IF(AND(AF22&lt;&gt;"",W22&lt;&gt;"",AF22&gt;W22),"RE-RECONCILE: material change since last review",IF(AND(ISNUMBER(X22),$O$3&lt;&gt;"",$O$3&gt;X22),"OVERDUE review",IF(AND(AE22&lt;&gt;"",$O$3&lt;&gt;"",$O$3&gt;AE22,AB22&lt;&gt;"No open mismatch"),"Remediation target passed",IF(ISNUMBER(X22),"Review scheduled","No date: see exposure status")))))</f>
        <v/>
      </c>
      <c r="AH22" s="15" t="str">
        <f aca="false">IF(COUNTA(H22,J22,K22,M22)&lt;4,"",IF(AND(H22="Prohibited",M22="Approved"),"Contract prohibits what the operator approved",IF(AND(M22="Approved",OR(N22="",LEFT(N22,4)="None",LEFT(N22,3)="Not")),"Approved but no authoriser recorded",IF(AND(K22="Verified",OR(J22="Unknown",J22="Path open, not demonstrated")),"Evidence marked verified but capability not demonstrated",IF(AND(M22="Not approved",N22&lt;&gt;"",LEFT(N22,4)&lt;&gt;"None",LEFT(N22,3)&lt;&gt;"Not",ISNUMBER(SEARCH("approv",N22)),NOT(ISNUMBER(SEARCH("no current",N22)))),"Not approved but an approval is recorded","OK")))))</f>
        <v/>
      </c>
    </row>
    <row r="23" customFormat="false" ht="15" hidden="false" customHeight="true" outlineLevel="0" collapsed="false">
      <c r="A23" s="9"/>
      <c r="B23" s="10"/>
      <c r="C23" s="10"/>
      <c r="D23" s="10"/>
      <c r="E23" s="10"/>
      <c r="F23" s="10"/>
      <c r="G23" s="10"/>
      <c r="H23" s="10"/>
      <c r="I23" s="10"/>
      <c r="J23" s="10"/>
      <c r="K23" s="10"/>
      <c r="L23" s="10"/>
      <c r="M23" s="10"/>
      <c r="N23" s="10"/>
      <c r="O23" s="15" t="str">
        <f aca="false">IF(COUNTA(H23,J23,K23,M23)=0,"",IF(COUNTA(H23,J23,K23,M23)&lt;4,"Incomplete inputs",IF(AH23&lt;&gt;"OK","Inconsistent inputs: resolve before classifying",IF(AND(J23="Demonstrated",OR(H23="Prohibited",M23="Not approved")),"Capability exceeds authority",IF(J23="Path open, not demonstrated","Evidence insufficient: unresolved reachability",IF(H23="Silent","Authority undefined",IF(OR(J23="Unknown",K23="None",K23="Vendor attestation only"),"Evidence insufficient",IF(AND(H23="Permitted",M23="Approved",K23="Verified"),"Authorised and verified","Authorised but unverified"))))))))</f>
        <v/>
      </c>
      <c r="P23" s="15" t="str">
        <f aca="false">IF(O23="","",IF(LEFT(O23,3)="Inc","Validation warning: fix inputs",IF(OR(O23="Capability exceeds authority",O23="Evidence insufficient: unresolved reachability",AND(OR(O23="Authority undefined",O23="Evidence insufficient"),AC23="Yes")),IF(AND(R23="In force, verified",AA23&lt;&gt;"",LEFT(AA23,7)&lt;&gt;"Pending"),"Contained (interim): finding stays open","NOT CONTAINED: act now, do not wait for review"),IF(AND(OR(O23="Authority undefined",O23="Evidence insufficient"),AC23&lt;&gt;"No"),"DECISION REQUIRED: containment not assessed",IF(O23="Authorised and verified","No open mismatch","Open mismatch: remediate to plan")))))</f>
        <v/>
      </c>
      <c r="Q23" s="10"/>
      <c r="R23" s="10"/>
      <c r="S23" s="10"/>
      <c r="T23" s="10"/>
      <c r="U23" s="10"/>
      <c r="V23" s="10"/>
      <c r="W23" s="16"/>
      <c r="X23" s="17" t="str">
        <f aca="false">IF(OR(W23="",G23="",O23=""),"",IF(LEFT(P23,3)="NOT","Contain first",IF(LEFT(P23,3)="DEC","Decide containment first",IF(LEFT(P23,3)="Val","Fix inputs first",W23+IF(O23="Authorised and verified",INDEX(Lists!$I$3:$I$7,MATCH(G23,Lists!$H$3:$H$7,0)),MIN(INDEX(Lists!$I$3:$I$7,MATCH(G23,Lists!$H$3:$H$7,0)),Lists!$I$9))))))</f>
        <v/>
      </c>
      <c r="Y23" s="10"/>
      <c r="Z23" s="10"/>
      <c r="AA23" s="10"/>
      <c r="AB23" s="15" t="str">
        <f aca="false">IF(O23="","",IF(O23="Authorised and verified","No open mismatch","Open: closes only when reclassified as authorised and verified"))</f>
        <v/>
      </c>
      <c r="AC23" s="10"/>
      <c r="AD23" s="10"/>
      <c r="AE23" s="16"/>
      <c r="AF23" s="16"/>
      <c r="AG23" s="15" t="str">
        <f aca="false">IF(O23="","",IF(AND(AF23&lt;&gt;"",W23&lt;&gt;"",AF23&gt;W23),"RE-RECONCILE: material change since last review",IF(AND(ISNUMBER(X23),$O$3&lt;&gt;"",$O$3&gt;X23),"OVERDUE review",IF(AND(AE23&lt;&gt;"",$O$3&lt;&gt;"",$O$3&gt;AE23,AB23&lt;&gt;"No open mismatch"),"Remediation target passed",IF(ISNUMBER(X23),"Review scheduled","No date: see exposure status")))))</f>
        <v/>
      </c>
      <c r="AH23" s="15" t="str">
        <f aca="false">IF(COUNTA(H23,J23,K23,M23)&lt;4,"",IF(AND(H23="Prohibited",M23="Approved"),"Contract prohibits what the operator approved",IF(AND(M23="Approved",OR(N23="",LEFT(N23,4)="None",LEFT(N23,3)="Not")),"Approved but no authoriser recorded",IF(AND(K23="Verified",OR(J23="Unknown",J23="Path open, not demonstrated")),"Evidence marked verified but capability not demonstrated",IF(AND(M23="Not approved",N23&lt;&gt;"",LEFT(N23,4)&lt;&gt;"None",LEFT(N23,3)&lt;&gt;"Not",ISNUMBER(SEARCH("approv",N23)),NOT(ISNUMBER(SEARCH("no current",N23)))),"Not approved but an approval is recorded","OK")))))</f>
        <v/>
      </c>
    </row>
    <row r="24" customFormat="false" ht="15" hidden="false" customHeight="true" outlineLevel="0" collapsed="false">
      <c r="A24" s="9"/>
      <c r="B24" s="10"/>
      <c r="C24" s="10"/>
      <c r="D24" s="10"/>
      <c r="E24" s="10"/>
      <c r="F24" s="10"/>
      <c r="G24" s="10"/>
      <c r="H24" s="10"/>
      <c r="I24" s="10"/>
      <c r="J24" s="10"/>
      <c r="K24" s="10"/>
      <c r="L24" s="10"/>
      <c r="M24" s="10"/>
      <c r="N24" s="10"/>
      <c r="O24" s="15" t="str">
        <f aca="false">IF(COUNTA(H24,J24,K24,M24)=0,"",IF(COUNTA(H24,J24,K24,M24)&lt;4,"Incomplete inputs",IF(AH24&lt;&gt;"OK","Inconsistent inputs: resolve before classifying",IF(AND(J24="Demonstrated",OR(H24="Prohibited",M24="Not approved")),"Capability exceeds authority",IF(J24="Path open, not demonstrated","Evidence insufficient: unresolved reachability",IF(H24="Silent","Authority undefined",IF(OR(J24="Unknown",K24="None",K24="Vendor attestation only"),"Evidence insufficient",IF(AND(H24="Permitted",M24="Approved",K24="Verified"),"Authorised and verified","Authorised but unverified"))))))))</f>
        <v/>
      </c>
      <c r="P24" s="15" t="str">
        <f aca="false">IF(O24="","",IF(LEFT(O24,3)="Inc","Validation warning: fix inputs",IF(OR(O24="Capability exceeds authority",O24="Evidence insufficient: unresolved reachability",AND(OR(O24="Authority undefined",O24="Evidence insufficient"),AC24="Yes")),IF(AND(R24="In force, verified",AA24&lt;&gt;"",LEFT(AA24,7)&lt;&gt;"Pending"),"Contained (interim): finding stays open","NOT CONTAINED: act now, do not wait for review"),IF(AND(OR(O24="Authority undefined",O24="Evidence insufficient"),AC24&lt;&gt;"No"),"DECISION REQUIRED: containment not assessed",IF(O24="Authorised and verified","No open mismatch","Open mismatch: remediate to plan")))))</f>
        <v/>
      </c>
      <c r="Q24" s="10"/>
      <c r="R24" s="10"/>
      <c r="S24" s="10"/>
      <c r="T24" s="10"/>
      <c r="U24" s="10"/>
      <c r="V24" s="10"/>
      <c r="W24" s="16"/>
      <c r="X24" s="17" t="str">
        <f aca="false">IF(OR(W24="",G24="",O24=""),"",IF(LEFT(P24,3)="NOT","Contain first",IF(LEFT(P24,3)="DEC","Decide containment first",IF(LEFT(P24,3)="Val","Fix inputs first",W24+IF(O24="Authorised and verified",INDEX(Lists!$I$3:$I$7,MATCH(G24,Lists!$H$3:$H$7,0)),MIN(INDEX(Lists!$I$3:$I$7,MATCH(G24,Lists!$H$3:$H$7,0)),Lists!$I$9))))))</f>
        <v/>
      </c>
      <c r="Y24" s="10"/>
      <c r="Z24" s="10"/>
      <c r="AA24" s="10"/>
      <c r="AB24" s="15" t="str">
        <f aca="false">IF(O24="","",IF(O24="Authorised and verified","No open mismatch","Open: closes only when reclassified as authorised and verified"))</f>
        <v/>
      </c>
      <c r="AC24" s="10"/>
      <c r="AD24" s="10"/>
      <c r="AE24" s="16"/>
      <c r="AF24" s="16"/>
      <c r="AG24" s="15" t="str">
        <f aca="false">IF(O24="","",IF(AND(AF24&lt;&gt;"",W24&lt;&gt;"",AF24&gt;W24),"RE-RECONCILE: material change since last review",IF(AND(ISNUMBER(X24),$O$3&lt;&gt;"",$O$3&gt;X24),"OVERDUE review",IF(AND(AE24&lt;&gt;"",$O$3&lt;&gt;"",$O$3&gt;AE24,AB24&lt;&gt;"No open mismatch"),"Remediation target passed",IF(ISNUMBER(X24),"Review scheduled","No date: see exposure status")))))</f>
        <v/>
      </c>
      <c r="AH24" s="15" t="str">
        <f aca="false">IF(COUNTA(H24,J24,K24,M24)&lt;4,"",IF(AND(H24="Prohibited",M24="Approved"),"Contract prohibits what the operator approved",IF(AND(M24="Approved",OR(N24="",LEFT(N24,4)="None",LEFT(N24,3)="Not")),"Approved but no authoriser recorded",IF(AND(K24="Verified",OR(J24="Unknown",J24="Path open, not demonstrated")),"Evidence marked verified but capability not demonstrated",IF(AND(M24="Not approved",N24&lt;&gt;"",LEFT(N24,4)&lt;&gt;"None",LEFT(N24,3)&lt;&gt;"Not",ISNUMBER(SEARCH("approv",N24)),NOT(ISNUMBER(SEARCH("no current",N24)))),"Not approved but an approval is recorded","OK")))))</f>
        <v/>
      </c>
    </row>
    <row r="25" customFormat="false" ht="15" hidden="false" customHeight="true" outlineLevel="0" collapsed="false">
      <c r="A25" s="9"/>
      <c r="B25" s="10"/>
      <c r="C25" s="10"/>
      <c r="D25" s="10"/>
      <c r="E25" s="10"/>
      <c r="F25" s="10"/>
      <c r="G25" s="10"/>
      <c r="H25" s="10"/>
      <c r="I25" s="10"/>
      <c r="J25" s="10"/>
      <c r="K25" s="10"/>
      <c r="L25" s="10"/>
      <c r="M25" s="10"/>
      <c r="N25" s="10"/>
      <c r="O25" s="15" t="str">
        <f aca="false">IF(COUNTA(H25,J25,K25,M25)=0,"",IF(COUNTA(H25,J25,K25,M25)&lt;4,"Incomplete inputs",IF(AH25&lt;&gt;"OK","Inconsistent inputs: resolve before classifying",IF(AND(J25="Demonstrated",OR(H25="Prohibited",M25="Not approved")),"Capability exceeds authority",IF(J25="Path open, not demonstrated","Evidence insufficient: unresolved reachability",IF(H25="Silent","Authority undefined",IF(OR(J25="Unknown",K25="None",K25="Vendor attestation only"),"Evidence insufficient",IF(AND(H25="Permitted",M25="Approved",K25="Verified"),"Authorised and verified","Authorised but unverified"))))))))</f>
        <v/>
      </c>
      <c r="P25" s="15" t="str">
        <f aca="false">IF(O25="","",IF(LEFT(O25,3)="Inc","Validation warning: fix inputs",IF(OR(O25="Capability exceeds authority",O25="Evidence insufficient: unresolved reachability",AND(OR(O25="Authority undefined",O25="Evidence insufficient"),AC25="Yes")),IF(AND(R25="In force, verified",AA25&lt;&gt;"",LEFT(AA25,7)&lt;&gt;"Pending"),"Contained (interim): finding stays open","NOT CONTAINED: act now, do not wait for review"),IF(AND(OR(O25="Authority undefined",O25="Evidence insufficient"),AC25&lt;&gt;"No"),"DECISION REQUIRED: containment not assessed",IF(O25="Authorised and verified","No open mismatch","Open mismatch: remediate to plan")))))</f>
        <v/>
      </c>
      <c r="Q25" s="10"/>
      <c r="R25" s="10"/>
      <c r="S25" s="10"/>
      <c r="T25" s="10"/>
      <c r="U25" s="10"/>
      <c r="V25" s="10"/>
      <c r="W25" s="16"/>
      <c r="X25" s="17" t="str">
        <f aca="false">IF(OR(W25="",G25="",O25=""),"",IF(LEFT(P25,3)="NOT","Contain first",IF(LEFT(P25,3)="DEC","Decide containment first",IF(LEFT(P25,3)="Val","Fix inputs first",W25+IF(O25="Authorised and verified",INDEX(Lists!$I$3:$I$7,MATCH(G25,Lists!$H$3:$H$7,0)),MIN(INDEX(Lists!$I$3:$I$7,MATCH(G25,Lists!$H$3:$H$7,0)),Lists!$I$9))))))</f>
        <v/>
      </c>
      <c r="Y25" s="10"/>
      <c r="Z25" s="10"/>
      <c r="AA25" s="10"/>
      <c r="AB25" s="15" t="str">
        <f aca="false">IF(O25="","",IF(O25="Authorised and verified","No open mismatch","Open: closes only when reclassified as authorised and verified"))</f>
        <v/>
      </c>
      <c r="AC25" s="10"/>
      <c r="AD25" s="10"/>
      <c r="AE25" s="16"/>
      <c r="AF25" s="16"/>
      <c r="AG25" s="15" t="str">
        <f aca="false">IF(O25="","",IF(AND(AF25&lt;&gt;"",W25&lt;&gt;"",AF25&gt;W25),"RE-RECONCILE: material change since last review",IF(AND(ISNUMBER(X25),$O$3&lt;&gt;"",$O$3&gt;X25),"OVERDUE review",IF(AND(AE25&lt;&gt;"",$O$3&lt;&gt;"",$O$3&gt;AE25,AB25&lt;&gt;"No open mismatch"),"Remediation target passed",IF(ISNUMBER(X25),"Review scheduled","No date: see exposure status")))))</f>
        <v/>
      </c>
      <c r="AH25" s="15" t="str">
        <f aca="false">IF(COUNTA(H25,J25,K25,M25)&lt;4,"",IF(AND(H25="Prohibited",M25="Approved"),"Contract prohibits what the operator approved",IF(AND(M25="Approved",OR(N25="",LEFT(N25,4)="None",LEFT(N25,3)="Not")),"Approved but no authoriser recorded",IF(AND(K25="Verified",OR(J25="Unknown",J25="Path open, not demonstrated")),"Evidence marked verified but capability not demonstrated",IF(AND(M25="Not approved",N25&lt;&gt;"",LEFT(N25,4)&lt;&gt;"None",LEFT(N25,3)&lt;&gt;"Not",ISNUMBER(SEARCH("approv",N25)),NOT(ISNUMBER(SEARCH("no current",N25)))),"Not approved but an approval is recorded","OK")))))</f>
        <v/>
      </c>
    </row>
    <row r="26" customFormat="false" ht="15" hidden="false" customHeight="true" outlineLevel="0" collapsed="false">
      <c r="A26" s="9"/>
      <c r="B26" s="10"/>
      <c r="C26" s="10"/>
      <c r="D26" s="10"/>
      <c r="E26" s="10"/>
      <c r="F26" s="10"/>
      <c r="G26" s="10"/>
      <c r="H26" s="10"/>
      <c r="I26" s="10"/>
      <c r="J26" s="10"/>
      <c r="K26" s="10"/>
      <c r="L26" s="10"/>
      <c r="M26" s="10"/>
      <c r="N26" s="10"/>
      <c r="O26" s="15" t="str">
        <f aca="false">IF(COUNTA(H26,J26,K26,M26)=0,"",IF(COUNTA(H26,J26,K26,M26)&lt;4,"Incomplete inputs",IF(AH26&lt;&gt;"OK","Inconsistent inputs: resolve before classifying",IF(AND(J26="Demonstrated",OR(H26="Prohibited",M26="Not approved")),"Capability exceeds authority",IF(J26="Path open, not demonstrated","Evidence insufficient: unresolved reachability",IF(H26="Silent","Authority undefined",IF(OR(J26="Unknown",K26="None",K26="Vendor attestation only"),"Evidence insufficient",IF(AND(H26="Permitted",M26="Approved",K26="Verified"),"Authorised and verified","Authorised but unverified"))))))))</f>
        <v/>
      </c>
      <c r="P26" s="15" t="str">
        <f aca="false">IF(O26="","",IF(LEFT(O26,3)="Inc","Validation warning: fix inputs",IF(OR(O26="Capability exceeds authority",O26="Evidence insufficient: unresolved reachability",AND(OR(O26="Authority undefined",O26="Evidence insufficient"),AC26="Yes")),IF(AND(R26="In force, verified",AA26&lt;&gt;"",LEFT(AA26,7)&lt;&gt;"Pending"),"Contained (interim): finding stays open","NOT CONTAINED: act now, do not wait for review"),IF(AND(OR(O26="Authority undefined",O26="Evidence insufficient"),AC26&lt;&gt;"No"),"DECISION REQUIRED: containment not assessed",IF(O26="Authorised and verified","No open mismatch","Open mismatch: remediate to plan")))))</f>
        <v/>
      </c>
      <c r="Q26" s="10"/>
      <c r="R26" s="10"/>
      <c r="S26" s="10"/>
      <c r="T26" s="10"/>
      <c r="U26" s="10"/>
      <c r="V26" s="10"/>
      <c r="W26" s="16"/>
      <c r="X26" s="17" t="str">
        <f aca="false">IF(OR(W26="",G26="",O26=""),"",IF(LEFT(P26,3)="NOT","Contain first",IF(LEFT(P26,3)="DEC","Decide containment first",IF(LEFT(P26,3)="Val","Fix inputs first",W26+IF(O26="Authorised and verified",INDEX(Lists!$I$3:$I$7,MATCH(G26,Lists!$H$3:$H$7,0)),MIN(INDEX(Lists!$I$3:$I$7,MATCH(G26,Lists!$H$3:$H$7,0)),Lists!$I$9))))))</f>
        <v/>
      </c>
      <c r="Y26" s="10"/>
      <c r="Z26" s="10"/>
      <c r="AA26" s="10"/>
      <c r="AB26" s="15" t="str">
        <f aca="false">IF(O26="","",IF(O26="Authorised and verified","No open mismatch","Open: closes only when reclassified as authorised and verified"))</f>
        <v/>
      </c>
      <c r="AC26" s="10"/>
      <c r="AD26" s="10"/>
      <c r="AE26" s="16"/>
      <c r="AF26" s="16"/>
      <c r="AG26" s="15" t="str">
        <f aca="false">IF(O26="","",IF(AND(AF26&lt;&gt;"",W26&lt;&gt;"",AF26&gt;W26),"RE-RECONCILE: material change since last review",IF(AND(ISNUMBER(X26),$O$3&lt;&gt;"",$O$3&gt;X26),"OVERDUE review",IF(AND(AE26&lt;&gt;"",$O$3&lt;&gt;"",$O$3&gt;AE26,AB26&lt;&gt;"No open mismatch"),"Remediation target passed",IF(ISNUMBER(X26),"Review scheduled","No date: see exposure status")))))</f>
        <v/>
      </c>
      <c r="AH26" s="15" t="str">
        <f aca="false">IF(COUNTA(H26,J26,K26,M26)&lt;4,"",IF(AND(H26="Prohibited",M26="Approved"),"Contract prohibits what the operator approved",IF(AND(M26="Approved",OR(N26="",LEFT(N26,4)="None",LEFT(N26,3)="Not")),"Approved but no authoriser recorded",IF(AND(K26="Verified",OR(J26="Unknown",J26="Path open, not demonstrated")),"Evidence marked verified but capability not demonstrated",IF(AND(M26="Not approved",N26&lt;&gt;"",LEFT(N26,4)&lt;&gt;"None",LEFT(N26,3)&lt;&gt;"Not",ISNUMBER(SEARCH("approv",N26)),NOT(ISNUMBER(SEARCH("no current",N26)))),"Not approved but an approval is recorded","OK")))))</f>
        <v/>
      </c>
    </row>
    <row r="27" customFormat="false" ht="15" hidden="false" customHeight="true" outlineLevel="0" collapsed="false">
      <c r="A27" s="9"/>
      <c r="B27" s="10"/>
      <c r="C27" s="10"/>
      <c r="D27" s="10"/>
      <c r="E27" s="10"/>
      <c r="F27" s="10"/>
      <c r="G27" s="10"/>
      <c r="H27" s="10"/>
      <c r="I27" s="10"/>
      <c r="J27" s="10"/>
      <c r="K27" s="10"/>
      <c r="L27" s="10"/>
      <c r="M27" s="10"/>
      <c r="N27" s="10"/>
      <c r="O27" s="15" t="str">
        <f aca="false">IF(COUNTA(H27,J27,K27,M27)=0,"",IF(COUNTA(H27,J27,K27,M27)&lt;4,"Incomplete inputs",IF(AH27&lt;&gt;"OK","Inconsistent inputs: resolve before classifying",IF(AND(J27="Demonstrated",OR(H27="Prohibited",M27="Not approved")),"Capability exceeds authority",IF(J27="Path open, not demonstrated","Evidence insufficient: unresolved reachability",IF(H27="Silent","Authority undefined",IF(OR(J27="Unknown",K27="None",K27="Vendor attestation only"),"Evidence insufficient",IF(AND(H27="Permitted",M27="Approved",K27="Verified"),"Authorised and verified","Authorised but unverified"))))))))</f>
        <v/>
      </c>
      <c r="P27" s="15" t="str">
        <f aca="false">IF(O27="","",IF(LEFT(O27,3)="Inc","Validation warning: fix inputs",IF(OR(O27="Capability exceeds authority",O27="Evidence insufficient: unresolved reachability",AND(OR(O27="Authority undefined",O27="Evidence insufficient"),AC27="Yes")),IF(AND(R27="In force, verified",AA27&lt;&gt;"",LEFT(AA27,7)&lt;&gt;"Pending"),"Contained (interim): finding stays open","NOT CONTAINED: act now, do not wait for review"),IF(AND(OR(O27="Authority undefined",O27="Evidence insufficient"),AC27&lt;&gt;"No"),"DECISION REQUIRED: containment not assessed",IF(O27="Authorised and verified","No open mismatch","Open mismatch: remediate to plan")))))</f>
        <v/>
      </c>
      <c r="Q27" s="10"/>
      <c r="R27" s="10"/>
      <c r="S27" s="10"/>
      <c r="T27" s="10"/>
      <c r="U27" s="10"/>
      <c r="V27" s="10"/>
      <c r="W27" s="16"/>
      <c r="X27" s="17" t="str">
        <f aca="false">IF(OR(W27="",G27="",O27=""),"",IF(LEFT(P27,3)="NOT","Contain first",IF(LEFT(P27,3)="DEC","Decide containment first",IF(LEFT(P27,3)="Val","Fix inputs first",W27+IF(O27="Authorised and verified",INDEX(Lists!$I$3:$I$7,MATCH(G27,Lists!$H$3:$H$7,0)),MIN(INDEX(Lists!$I$3:$I$7,MATCH(G27,Lists!$H$3:$H$7,0)),Lists!$I$9))))))</f>
        <v/>
      </c>
      <c r="Y27" s="10"/>
      <c r="Z27" s="10"/>
      <c r="AA27" s="10"/>
      <c r="AB27" s="15" t="str">
        <f aca="false">IF(O27="","",IF(O27="Authorised and verified","No open mismatch","Open: closes only when reclassified as authorised and verified"))</f>
        <v/>
      </c>
      <c r="AC27" s="10"/>
      <c r="AD27" s="10"/>
      <c r="AE27" s="16"/>
      <c r="AF27" s="16"/>
      <c r="AG27" s="15" t="str">
        <f aca="false">IF(O27="","",IF(AND(AF27&lt;&gt;"",W27&lt;&gt;"",AF27&gt;W27),"RE-RECONCILE: material change since last review",IF(AND(ISNUMBER(X27),$O$3&lt;&gt;"",$O$3&gt;X27),"OVERDUE review",IF(AND(AE27&lt;&gt;"",$O$3&lt;&gt;"",$O$3&gt;AE27,AB27&lt;&gt;"No open mismatch"),"Remediation target passed",IF(ISNUMBER(X27),"Review scheduled","No date: see exposure status")))))</f>
        <v/>
      </c>
      <c r="AH27" s="15" t="str">
        <f aca="false">IF(COUNTA(H27,J27,K27,M27)&lt;4,"",IF(AND(H27="Prohibited",M27="Approved"),"Contract prohibits what the operator approved",IF(AND(M27="Approved",OR(N27="",LEFT(N27,4)="None",LEFT(N27,3)="Not")),"Approved but no authoriser recorded",IF(AND(K27="Verified",OR(J27="Unknown",J27="Path open, not demonstrated")),"Evidence marked verified but capability not demonstrated",IF(AND(M27="Not approved",N27&lt;&gt;"",LEFT(N27,4)&lt;&gt;"None",LEFT(N27,3)&lt;&gt;"Not",ISNUMBER(SEARCH("approv",N27)),NOT(ISNUMBER(SEARCH("no current",N27)))),"Not approved but an approval is recorded","OK")))))</f>
        <v/>
      </c>
    </row>
    <row r="28" customFormat="false" ht="15" hidden="false" customHeight="true" outlineLevel="0" collapsed="false">
      <c r="A28" s="9"/>
      <c r="B28" s="10"/>
      <c r="C28" s="10"/>
      <c r="D28" s="10"/>
      <c r="E28" s="10"/>
      <c r="F28" s="10"/>
      <c r="G28" s="10"/>
      <c r="H28" s="10"/>
      <c r="I28" s="10"/>
      <c r="J28" s="10"/>
      <c r="K28" s="10"/>
      <c r="L28" s="10"/>
      <c r="M28" s="10"/>
      <c r="N28" s="10"/>
      <c r="O28" s="15" t="str">
        <f aca="false">IF(COUNTA(H28,J28,K28,M28)=0,"",IF(COUNTA(H28,J28,K28,M28)&lt;4,"Incomplete inputs",IF(AH28&lt;&gt;"OK","Inconsistent inputs: resolve before classifying",IF(AND(J28="Demonstrated",OR(H28="Prohibited",M28="Not approved")),"Capability exceeds authority",IF(J28="Path open, not demonstrated","Evidence insufficient: unresolved reachability",IF(H28="Silent","Authority undefined",IF(OR(J28="Unknown",K28="None",K28="Vendor attestation only"),"Evidence insufficient",IF(AND(H28="Permitted",M28="Approved",K28="Verified"),"Authorised and verified","Authorised but unverified"))))))))</f>
        <v/>
      </c>
      <c r="P28" s="15" t="str">
        <f aca="false">IF(O28="","",IF(LEFT(O28,3)="Inc","Validation warning: fix inputs",IF(OR(O28="Capability exceeds authority",O28="Evidence insufficient: unresolved reachability",AND(OR(O28="Authority undefined",O28="Evidence insufficient"),AC28="Yes")),IF(AND(R28="In force, verified",AA28&lt;&gt;"",LEFT(AA28,7)&lt;&gt;"Pending"),"Contained (interim): finding stays open","NOT CONTAINED: act now, do not wait for review"),IF(AND(OR(O28="Authority undefined",O28="Evidence insufficient"),AC28&lt;&gt;"No"),"DECISION REQUIRED: containment not assessed",IF(O28="Authorised and verified","No open mismatch","Open mismatch: remediate to plan")))))</f>
        <v/>
      </c>
      <c r="Q28" s="10"/>
      <c r="R28" s="10"/>
      <c r="S28" s="10"/>
      <c r="T28" s="10"/>
      <c r="U28" s="10"/>
      <c r="V28" s="10"/>
      <c r="W28" s="16"/>
      <c r="X28" s="17" t="str">
        <f aca="false">IF(OR(W28="",G28="",O28=""),"",IF(LEFT(P28,3)="NOT","Contain first",IF(LEFT(P28,3)="DEC","Decide containment first",IF(LEFT(P28,3)="Val","Fix inputs first",W28+IF(O28="Authorised and verified",INDEX(Lists!$I$3:$I$7,MATCH(G28,Lists!$H$3:$H$7,0)),MIN(INDEX(Lists!$I$3:$I$7,MATCH(G28,Lists!$H$3:$H$7,0)),Lists!$I$9))))))</f>
        <v/>
      </c>
      <c r="Y28" s="10"/>
      <c r="Z28" s="10"/>
      <c r="AA28" s="10"/>
      <c r="AB28" s="15" t="str">
        <f aca="false">IF(O28="","",IF(O28="Authorised and verified","No open mismatch","Open: closes only when reclassified as authorised and verified"))</f>
        <v/>
      </c>
      <c r="AC28" s="10"/>
      <c r="AD28" s="10"/>
      <c r="AE28" s="16"/>
      <c r="AF28" s="16"/>
      <c r="AG28" s="15" t="str">
        <f aca="false">IF(O28="","",IF(AND(AF28&lt;&gt;"",W28&lt;&gt;"",AF28&gt;W28),"RE-RECONCILE: material change since last review",IF(AND(ISNUMBER(X28),$O$3&lt;&gt;"",$O$3&gt;X28),"OVERDUE review",IF(AND(AE28&lt;&gt;"",$O$3&lt;&gt;"",$O$3&gt;AE28,AB28&lt;&gt;"No open mismatch"),"Remediation target passed",IF(ISNUMBER(X28),"Review scheduled","No date: see exposure status")))))</f>
        <v/>
      </c>
      <c r="AH28" s="15" t="str">
        <f aca="false">IF(COUNTA(H28,J28,K28,M28)&lt;4,"",IF(AND(H28="Prohibited",M28="Approved"),"Contract prohibits what the operator approved",IF(AND(M28="Approved",OR(N28="",LEFT(N28,4)="None",LEFT(N28,3)="Not")),"Approved but no authoriser recorded",IF(AND(K28="Verified",OR(J28="Unknown",J28="Path open, not demonstrated")),"Evidence marked verified but capability not demonstrated",IF(AND(M28="Not approved",N28&lt;&gt;"",LEFT(N28,4)&lt;&gt;"None",LEFT(N28,3)&lt;&gt;"Not",ISNUMBER(SEARCH("approv",N28)),NOT(ISNUMBER(SEARCH("no current",N28)))),"Not approved but an approval is recorded","OK")))))</f>
        <v/>
      </c>
    </row>
    <row r="29" customFormat="false" ht="15" hidden="false" customHeight="true" outlineLevel="0" collapsed="false">
      <c r="A29" s="9"/>
      <c r="B29" s="10"/>
      <c r="C29" s="10"/>
      <c r="D29" s="10"/>
      <c r="E29" s="10"/>
      <c r="F29" s="10"/>
      <c r="G29" s="10"/>
      <c r="H29" s="10"/>
      <c r="I29" s="10"/>
      <c r="J29" s="10"/>
      <c r="K29" s="10"/>
      <c r="L29" s="10"/>
      <c r="M29" s="10"/>
      <c r="N29" s="10"/>
      <c r="O29" s="15" t="str">
        <f aca="false">IF(COUNTA(H29,J29,K29,M29)=0,"",IF(COUNTA(H29,J29,K29,M29)&lt;4,"Incomplete inputs",IF(AH29&lt;&gt;"OK","Inconsistent inputs: resolve before classifying",IF(AND(J29="Demonstrated",OR(H29="Prohibited",M29="Not approved")),"Capability exceeds authority",IF(J29="Path open, not demonstrated","Evidence insufficient: unresolved reachability",IF(H29="Silent","Authority undefined",IF(OR(J29="Unknown",K29="None",K29="Vendor attestation only"),"Evidence insufficient",IF(AND(H29="Permitted",M29="Approved",K29="Verified"),"Authorised and verified","Authorised but unverified"))))))))</f>
        <v/>
      </c>
      <c r="P29" s="15" t="str">
        <f aca="false">IF(O29="","",IF(LEFT(O29,3)="Inc","Validation warning: fix inputs",IF(OR(O29="Capability exceeds authority",O29="Evidence insufficient: unresolved reachability",AND(OR(O29="Authority undefined",O29="Evidence insufficient"),AC29="Yes")),IF(AND(R29="In force, verified",AA29&lt;&gt;"",LEFT(AA29,7)&lt;&gt;"Pending"),"Contained (interim): finding stays open","NOT CONTAINED: act now, do not wait for review"),IF(AND(OR(O29="Authority undefined",O29="Evidence insufficient"),AC29&lt;&gt;"No"),"DECISION REQUIRED: containment not assessed",IF(O29="Authorised and verified","No open mismatch","Open mismatch: remediate to plan")))))</f>
        <v/>
      </c>
      <c r="Q29" s="10"/>
      <c r="R29" s="10"/>
      <c r="S29" s="10"/>
      <c r="T29" s="10"/>
      <c r="U29" s="10"/>
      <c r="V29" s="10"/>
      <c r="W29" s="16"/>
      <c r="X29" s="17" t="str">
        <f aca="false">IF(OR(W29="",G29="",O29=""),"",IF(LEFT(P29,3)="NOT","Contain first",IF(LEFT(P29,3)="DEC","Decide containment first",IF(LEFT(P29,3)="Val","Fix inputs first",W29+IF(O29="Authorised and verified",INDEX(Lists!$I$3:$I$7,MATCH(G29,Lists!$H$3:$H$7,0)),MIN(INDEX(Lists!$I$3:$I$7,MATCH(G29,Lists!$H$3:$H$7,0)),Lists!$I$9))))))</f>
        <v/>
      </c>
      <c r="Y29" s="10"/>
      <c r="Z29" s="10"/>
      <c r="AA29" s="10"/>
      <c r="AB29" s="15" t="str">
        <f aca="false">IF(O29="","",IF(O29="Authorised and verified","No open mismatch","Open: closes only when reclassified as authorised and verified"))</f>
        <v/>
      </c>
      <c r="AC29" s="10"/>
      <c r="AD29" s="10"/>
      <c r="AE29" s="16"/>
      <c r="AF29" s="16"/>
      <c r="AG29" s="15" t="str">
        <f aca="false">IF(O29="","",IF(AND(AF29&lt;&gt;"",W29&lt;&gt;"",AF29&gt;W29),"RE-RECONCILE: material change since last review",IF(AND(ISNUMBER(X29),$O$3&lt;&gt;"",$O$3&gt;X29),"OVERDUE review",IF(AND(AE29&lt;&gt;"",$O$3&lt;&gt;"",$O$3&gt;AE29,AB29&lt;&gt;"No open mismatch"),"Remediation target passed",IF(ISNUMBER(X29),"Review scheduled","No date: see exposure status")))))</f>
        <v/>
      </c>
      <c r="AH29" s="15" t="str">
        <f aca="false">IF(COUNTA(H29,J29,K29,M29)&lt;4,"",IF(AND(H29="Prohibited",M29="Approved"),"Contract prohibits what the operator approved",IF(AND(M29="Approved",OR(N29="",LEFT(N29,4)="None",LEFT(N29,3)="Not")),"Approved but no authoriser recorded",IF(AND(K29="Verified",OR(J29="Unknown",J29="Path open, not demonstrated")),"Evidence marked verified but capability not demonstrated",IF(AND(M29="Not approved",N29&lt;&gt;"",LEFT(N29,4)&lt;&gt;"None",LEFT(N29,3)&lt;&gt;"Not",ISNUMBER(SEARCH("approv",N29)),NOT(ISNUMBER(SEARCH("no current",N29)))),"Not approved but an approval is recorded","OK")))))</f>
        <v/>
      </c>
    </row>
    <row r="30" customFormat="false" ht="15" hidden="false" customHeight="true" outlineLevel="0" collapsed="false">
      <c r="A30" s="9"/>
      <c r="B30" s="10"/>
      <c r="C30" s="10"/>
      <c r="D30" s="10"/>
      <c r="E30" s="10"/>
      <c r="F30" s="10"/>
      <c r="G30" s="10"/>
      <c r="H30" s="10"/>
      <c r="I30" s="10"/>
      <c r="J30" s="10"/>
      <c r="K30" s="10"/>
      <c r="L30" s="10"/>
      <c r="M30" s="10"/>
      <c r="N30" s="10"/>
      <c r="O30" s="15" t="str">
        <f aca="false">IF(COUNTA(H30,J30,K30,M30)=0,"",IF(COUNTA(H30,J30,K30,M30)&lt;4,"Incomplete inputs",IF(AH30&lt;&gt;"OK","Inconsistent inputs: resolve before classifying",IF(AND(J30="Demonstrated",OR(H30="Prohibited",M30="Not approved")),"Capability exceeds authority",IF(J30="Path open, not demonstrated","Evidence insufficient: unresolved reachability",IF(H30="Silent","Authority undefined",IF(OR(J30="Unknown",K30="None",K30="Vendor attestation only"),"Evidence insufficient",IF(AND(H30="Permitted",M30="Approved",K30="Verified"),"Authorised and verified","Authorised but unverified"))))))))</f>
        <v/>
      </c>
      <c r="P30" s="15" t="str">
        <f aca="false">IF(O30="","",IF(LEFT(O30,3)="Inc","Validation warning: fix inputs",IF(OR(O30="Capability exceeds authority",O30="Evidence insufficient: unresolved reachability",AND(OR(O30="Authority undefined",O30="Evidence insufficient"),AC30="Yes")),IF(AND(R30="In force, verified",AA30&lt;&gt;"",LEFT(AA30,7)&lt;&gt;"Pending"),"Contained (interim): finding stays open","NOT CONTAINED: act now, do not wait for review"),IF(AND(OR(O30="Authority undefined",O30="Evidence insufficient"),AC30&lt;&gt;"No"),"DECISION REQUIRED: containment not assessed",IF(O30="Authorised and verified","No open mismatch","Open mismatch: remediate to plan")))))</f>
        <v/>
      </c>
      <c r="Q30" s="10"/>
      <c r="R30" s="10"/>
      <c r="S30" s="10"/>
      <c r="T30" s="10"/>
      <c r="U30" s="10"/>
      <c r="V30" s="10"/>
      <c r="W30" s="16"/>
      <c r="X30" s="17" t="str">
        <f aca="false">IF(OR(W30="",G30="",O30=""),"",IF(LEFT(P30,3)="NOT","Contain first",IF(LEFT(P30,3)="DEC","Decide containment first",IF(LEFT(P30,3)="Val","Fix inputs first",W30+IF(O30="Authorised and verified",INDEX(Lists!$I$3:$I$7,MATCH(G30,Lists!$H$3:$H$7,0)),MIN(INDEX(Lists!$I$3:$I$7,MATCH(G30,Lists!$H$3:$H$7,0)),Lists!$I$9))))))</f>
        <v/>
      </c>
      <c r="Y30" s="10"/>
      <c r="Z30" s="10"/>
      <c r="AA30" s="10"/>
      <c r="AB30" s="15" t="str">
        <f aca="false">IF(O30="","",IF(O30="Authorised and verified","No open mismatch","Open: closes only when reclassified as authorised and verified"))</f>
        <v/>
      </c>
      <c r="AC30" s="10"/>
      <c r="AD30" s="10"/>
      <c r="AE30" s="16"/>
      <c r="AF30" s="16"/>
      <c r="AG30" s="15" t="str">
        <f aca="false">IF(O30="","",IF(AND(AF30&lt;&gt;"",W30&lt;&gt;"",AF30&gt;W30),"RE-RECONCILE: material change since last review",IF(AND(ISNUMBER(X30),$O$3&lt;&gt;"",$O$3&gt;X30),"OVERDUE review",IF(AND(AE30&lt;&gt;"",$O$3&lt;&gt;"",$O$3&gt;AE30,AB30&lt;&gt;"No open mismatch"),"Remediation target passed",IF(ISNUMBER(X30),"Review scheduled","No date: see exposure status")))))</f>
        <v/>
      </c>
      <c r="AH30" s="15" t="str">
        <f aca="false">IF(COUNTA(H30,J30,K30,M30)&lt;4,"",IF(AND(H30="Prohibited",M30="Approved"),"Contract prohibits what the operator approved",IF(AND(M30="Approved",OR(N30="",LEFT(N30,4)="None",LEFT(N30,3)="Not")),"Approved but no authoriser recorded",IF(AND(K30="Verified",OR(J30="Unknown",J30="Path open, not demonstrated")),"Evidence marked verified but capability not demonstrated",IF(AND(M30="Not approved",N30&lt;&gt;"",LEFT(N30,4)&lt;&gt;"None",LEFT(N30,3)&lt;&gt;"Not",ISNUMBER(SEARCH("approv",N30)),NOT(ISNUMBER(SEARCH("no current",N30)))),"Not approved but an approval is recorded","OK")))))</f>
        <v/>
      </c>
    </row>
    <row r="31" customFormat="false" ht="15" hidden="false" customHeight="true" outlineLevel="0" collapsed="false">
      <c r="A31" s="9"/>
      <c r="B31" s="10"/>
      <c r="C31" s="10"/>
      <c r="D31" s="10"/>
      <c r="E31" s="10"/>
      <c r="F31" s="10"/>
      <c r="G31" s="10"/>
      <c r="H31" s="10"/>
      <c r="I31" s="10"/>
      <c r="J31" s="10"/>
      <c r="K31" s="10"/>
      <c r="L31" s="10"/>
      <c r="M31" s="10"/>
      <c r="N31" s="10"/>
      <c r="O31" s="15" t="str">
        <f aca="false">IF(COUNTA(H31,J31,K31,M31)=0,"",IF(COUNTA(H31,J31,K31,M31)&lt;4,"Incomplete inputs",IF(AH31&lt;&gt;"OK","Inconsistent inputs: resolve before classifying",IF(AND(J31="Demonstrated",OR(H31="Prohibited",M31="Not approved")),"Capability exceeds authority",IF(J31="Path open, not demonstrated","Evidence insufficient: unresolved reachability",IF(H31="Silent","Authority undefined",IF(OR(J31="Unknown",K31="None",K31="Vendor attestation only"),"Evidence insufficient",IF(AND(H31="Permitted",M31="Approved",K31="Verified"),"Authorised and verified","Authorised but unverified"))))))))</f>
        <v/>
      </c>
      <c r="P31" s="15" t="str">
        <f aca="false">IF(O31="","",IF(LEFT(O31,3)="Inc","Validation warning: fix inputs",IF(OR(O31="Capability exceeds authority",O31="Evidence insufficient: unresolved reachability",AND(OR(O31="Authority undefined",O31="Evidence insufficient"),AC31="Yes")),IF(AND(R31="In force, verified",AA31&lt;&gt;"",LEFT(AA31,7)&lt;&gt;"Pending"),"Contained (interim): finding stays open","NOT CONTAINED: act now, do not wait for review"),IF(AND(OR(O31="Authority undefined",O31="Evidence insufficient"),AC31&lt;&gt;"No"),"DECISION REQUIRED: containment not assessed",IF(O31="Authorised and verified","No open mismatch","Open mismatch: remediate to plan")))))</f>
        <v/>
      </c>
      <c r="Q31" s="10"/>
      <c r="R31" s="10"/>
      <c r="S31" s="10"/>
      <c r="T31" s="10"/>
      <c r="U31" s="10"/>
      <c r="V31" s="10"/>
      <c r="W31" s="16"/>
      <c r="X31" s="17" t="str">
        <f aca="false">IF(OR(W31="",G31="",O31=""),"",IF(LEFT(P31,3)="NOT","Contain first",IF(LEFT(P31,3)="DEC","Decide containment first",IF(LEFT(P31,3)="Val","Fix inputs first",W31+IF(O31="Authorised and verified",INDEX(Lists!$I$3:$I$7,MATCH(G31,Lists!$H$3:$H$7,0)),MIN(INDEX(Lists!$I$3:$I$7,MATCH(G31,Lists!$H$3:$H$7,0)),Lists!$I$9))))))</f>
        <v/>
      </c>
      <c r="Y31" s="10"/>
      <c r="Z31" s="10"/>
      <c r="AA31" s="10"/>
      <c r="AB31" s="15" t="str">
        <f aca="false">IF(O31="","",IF(O31="Authorised and verified","No open mismatch","Open: closes only when reclassified as authorised and verified"))</f>
        <v/>
      </c>
      <c r="AC31" s="10"/>
      <c r="AD31" s="10"/>
      <c r="AE31" s="16"/>
      <c r="AF31" s="16"/>
      <c r="AG31" s="15" t="str">
        <f aca="false">IF(O31="","",IF(AND(AF31&lt;&gt;"",W31&lt;&gt;"",AF31&gt;W31),"RE-RECONCILE: material change since last review",IF(AND(ISNUMBER(X31),$O$3&lt;&gt;"",$O$3&gt;X31),"OVERDUE review",IF(AND(AE31&lt;&gt;"",$O$3&lt;&gt;"",$O$3&gt;AE31,AB31&lt;&gt;"No open mismatch"),"Remediation target passed",IF(ISNUMBER(X31),"Review scheduled","No date: see exposure status")))))</f>
        <v/>
      </c>
      <c r="AH31" s="15" t="str">
        <f aca="false">IF(COUNTA(H31,J31,K31,M31)&lt;4,"",IF(AND(H31="Prohibited",M31="Approved"),"Contract prohibits what the operator approved",IF(AND(M31="Approved",OR(N31="",LEFT(N31,4)="None",LEFT(N31,3)="Not")),"Approved but no authoriser recorded",IF(AND(K31="Verified",OR(J31="Unknown",J31="Path open, not demonstrated")),"Evidence marked verified but capability not demonstrated",IF(AND(M31="Not approved",N31&lt;&gt;"",LEFT(N31,4)&lt;&gt;"None",LEFT(N31,3)&lt;&gt;"Not",ISNUMBER(SEARCH("approv",N31)),NOT(ISNUMBER(SEARCH("no current",N31)))),"Not approved but an approval is recorded","OK")))))</f>
        <v/>
      </c>
    </row>
    <row r="32" customFormat="false" ht="15" hidden="false" customHeight="true" outlineLevel="0" collapsed="false">
      <c r="A32" s="9"/>
      <c r="B32" s="10"/>
      <c r="C32" s="10"/>
      <c r="D32" s="10"/>
      <c r="E32" s="10"/>
      <c r="F32" s="10"/>
      <c r="G32" s="10"/>
      <c r="H32" s="10"/>
      <c r="I32" s="10"/>
      <c r="J32" s="10"/>
      <c r="K32" s="10"/>
      <c r="L32" s="10"/>
      <c r="M32" s="10"/>
      <c r="N32" s="10"/>
      <c r="O32" s="15" t="str">
        <f aca="false">IF(COUNTA(H32,J32,K32,M32)=0,"",IF(COUNTA(H32,J32,K32,M32)&lt;4,"Incomplete inputs",IF(AH32&lt;&gt;"OK","Inconsistent inputs: resolve before classifying",IF(AND(J32="Demonstrated",OR(H32="Prohibited",M32="Not approved")),"Capability exceeds authority",IF(J32="Path open, not demonstrated","Evidence insufficient: unresolved reachability",IF(H32="Silent","Authority undefined",IF(OR(J32="Unknown",K32="None",K32="Vendor attestation only"),"Evidence insufficient",IF(AND(H32="Permitted",M32="Approved",K32="Verified"),"Authorised and verified","Authorised but unverified"))))))))</f>
        <v/>
      </c>
      <c r="P32" s="15" t="str">
        <f aca="false">IF(O32="","",IF(LEFT(O32,3)="Inc","Validation warning: fix inputs",IF(OR(O32="Capability exceeds authority",O32="Evidence insufficient: unresolved reachability",AND(OR(O32="Authority undefined",O32="Evidence insufficient"),AC32="Yes")),IF(AND(R32="In force, verified",AA32&lt;&gt;"",LEFT(AA32,7)&lt;&gt;"Pending"),"Contained (interim): finding stays open","NOT CONTAINED: act now, do not wait for review"),IF(AND(OR(O32="Authority undefined",O32="Evidence insufficient"),AC32&lt;&gt;"No"),"DECISION REQUIRED: containment not assessed",IF(O32="Authorised and verified","No open mismatch","Open mismatch: remediate to plan")))))</f>
        <v/>
      </c>
      <c r="Q32" s="10"/>
      <c r="R32" s="10"/>
      <c r="S32" s="10"/>
      <c r="T32" s="10"/>
      <c r="U32" s="10"/>
      <c r="V32" s="10"/>
      <c r="W32" s="16"/>
      <c r="X32" s="17" t="str">
        <f aca="false">IF(OR(W32="",G32="",O32=""),"",IF(LEFT(P32,3)="NOT","Contain first",IF(LEFT(P32,3)="DEC","Decide containment first",IF(LEFT(P32,3)="Val","Fix inputs first",W32+IF(O32="Authorised and verified",INDEX(Lists!$I$3:$I$7,MATCH(G32,Lists!$H$3:$H$7,0)),MIN(INDEX(Lists!$I$3:$I$7,MATCH(G32,Lists!$H$3:$H$7,0)),Lists!$I$9))))))</f>
        <v/>
      </c>
      <c r="Y32" s="10"/>
      <c r="Z32" s="10"/>
      <c r="AA32" s="10"/>
      <c r="AB32" s="15" t="str">
        <f aca="false">IF(O32="","",IF(O32="Authorised and verified","No open mismatch","Open: closes only when reclassified as authorised and verified"))</f>
        <v/>
      </c>
      <c r="AC32" s="10"/>
      <c r="AD32" s="10"/>
      <c r="AE32" s="16"/>
      <c r="AF32" s="16"/>
      <c r="AG32" s="15" t="str">
        <f aca="false">IF(O32="","",IF(AND(AF32&lt;&gt;"",W32&lt;&gt;"",AF32&gt;W32),"RE-RECONCILE: material change since last review",IF(AND(ISNUMBER(X32),$O$3&lt;&gt;"",$O$3&gt;X32),"OVERDUE review",IF(AND(AE32&lt;&gt;"",$O$3&lt;&gt;"",$O$3&gt;AE32,AB32&lt;&gt;"No open mismatch"),"Remediation target passed",IF(ISNUMBER(X32),"Review scheduled","No date: see exposure status")))))</f>
        <v/>
      </c>
      <c r="AH32" s="15" t="str">
        <f aca="false">IF(COUNTA(H32,J32,K32,M32)&lt;4,"",IF(AND(H32="Prohibited",M32="Approved"),"Contract prohibits what the operator approved",IF(AND(M32="Approved",OR(N32="",LEFT(N32,4)="None",LEFT(N32,3)="Not")),"Approved but no authoriser recorded",IF(AND(K32="Verified",OR(J32="Unknown",J32="Path open, not demonstrated")),"Evidence marked verified but capability not demonstrated",IF(AND(M32="Not approved",N32&lt;&gt;"",LEFT(N32,4)&lt;&gt;"None",LEFT(N32,3)&lt;&gt;"Not",ISNUMBER(SEARCH("approv",N32)),NOT(ISNUMBER(SEARCH("no current",N32)))),"Not approved but an approval is recorded","OK")))))</f>
        <v/>
      </c>
    </row>
    <row r="33" customFormat="false" ht="15" hidden="false" customHeight="true" outlineLevel="0" collapsed="false">
      <c r="A33" s="9"/>
      <c r="B33" s="10"/>
      <c r="C33" s="10"/>
      <c r="D33" s="10"/>
      <c r="E33" s="10"/>
      <c r="F33" s="10"/>
      <c r="G33" s="10"/>
      <c r="H33" s="10"/>
      <c r="I33" s="10"/>
      <c r="J33" s="10"/>
      <c r="K33" s="10"/>
      <c r="L33" s="10"/>
      <c r="M33" s="10"/>
      <c r="N33" s="10"/>
      <c r="O33" s="15" t="str">
        <f aca="false">IF(COUNTA(H33,J33,K33,M33)=0,"",IF(COUNTA(H33,J33,K33,M33)&lt;4,"Incomplete inputs",IF(AH33&lt;&gt;"OK","Inconsistent inputs: resolve before classifying",IF(AND(J33="Demonstrated",OR(H33="Prohibited",M33="Not approved")),"Capability exceeds authority",IF(J33="Path open, not demonstrated","Evidence insufficient: unresolved reachability",IF(H33="Silent","Authority undefined",IF(OR(J33="Unknown",K33="None",K33="Vendor attestation only"),"Evidence insufficient",IF(AND(H33="Permitted",M33="Approved",K33="Verified"),"Authorised and verified","Authorised but unverified"))))))))</f>
        <v/>
      </c>
      <c r="P33" s="15" t="str">
        <f aca="false">IF(O33="","",IF(LEFT(O33,3)="Inc","Validation warning: fix inputs",IF(OR(O33="Capability exceeds authority",O33="Evidence insufficient: unresolved reachability",AND(OR(O33="Authority undefined",O33="Evidence insufficient"),AC33="Yes")),IF(AND(R33="In force, verified",AA33&lt;&gt;"",LEFT(AA33,7)&lt;&gt;"Pending"),"Contained (interim): finding stays open","NOT CONTAINED: act now, do not wait for review"),IF(AND(OR(O33="Authority undefined",O33="Evidence insufficient"),AC33&lt;&gt;"No"),"DECISION REQUIRED: containment not assessed",IF(O33="Authorised and verified","No open mismatch","Open mismatch: remediate to plan")))))</f>
        <v/>
      </c>
      <c r="Q33" s="10"/>
      <c r="R33" s="10"/>
      <c r="S33" s="10"/>
      <c r="T33" s="10"/>
      <c r="U33" s="10"/>
      <c r="V33" s="10"/>
      <c r="W33" s="16"/>
      <c r="X33" s="17" t="str">
        <f aca="false">IF(OR(W33="",G33="",O33=""),"",IF(LEFT(P33,3)="NOT","Contain first",IF(LEFT(P33,3)="DEC","Decide containment first",IF(LEFT(P33,3)="Val","Fix inputs first",W33+IF(O33="Authorised and verified",INDEX(Lists!$I$3:$I$7,MATCH(G33,Lists!$H$3:$H$7,0)),MIN(INDEX(Lists!$I$3:$I$7,MATCH(G33,Lists!$H$3:$H$7,0)),Lists!$I$9))))))</f>
        <v/>
      </c>
      <c r="Y33" s="10"/>
      <c r="Z33" s="10"/>
      <c r="AA33" s="10"/>
      <c r="AB33" s="15" t="str">
        <f aca="false">IF(O33="","",IF(O33="Authorised and verified","No open mismatch","Open: closes only when reclassified as authorised and verified"))</f>
        <v/>
      </c>
      <c r="AC33" s="10"/>
      <c r="AD33" s="10"/>
      <c r="AE33" s="16"/>
      <c r="AF33" s="16"/>
      <c r="AG33" s="15" t="str">
        <f aca="false">IF(O33="","",IF(AND(AF33&lt;&gt;"",W33&lt;&gt;"",AF33&gt;W33),"RE-RECONCILE: material change since last review",IF(AND(ISNUMBER(X33),$O$3&lt;&gt;"",$O$3&gt;X33),"OVERDUE review",IF(AND(AE33&lt;&gt;"",$O$3&lt;&gt;"",$O$3&gt;AE33,AB33&lt;&gt;"No open mismatch"),"Remediation target passed",IF(ISNUMBER(X33),"Review scheduled","No date: see exposure status")))))</f>
        <v/>
      </c>
      <c r="AH33" s="15" t="str">
        <f aca="false">IF(COUNTA(H33,J33,K33,M33)&lt;4,"",IF(AND(H33="Prohibited",M33="Approved"),"Contract prohibits what the operator approved",IF(AND(M33="Approved",OR(N33="",LEFT(N33,4)="None",LEFT(N33,3)="Not")),"Approved but no authoriser recorded",IF(AND(K33="Verified",OR(J33="Unknown",J33="Path open, not demonstrated")),"Evidence marked verified but capability not demonstrated",IF(AND(M33="Not approved",N33&lt;&gt;"",LEFT(N33,4)&lt;&gt;"None",LEFT(N33,3)&lt;&gt;"Not",ISNUMBER(SEARCH("approv",N33)),NOT(ISNUMBER(SEARCH("no current",N33)))),"Not approved but an approval is recorded","OK")))))</f>
        <v/>
      </c>
    </row>
    <row r="34" customFormat="false" ht="15" hidden="false" customHeight="true" outlineLevel="0" collapsed="false">
      <c r="A34" s="9"/>
      <c r="B34" s="10"/>
      <c r="C34" s="10"/>
      <c r="D34" s="10"/>
      <c r="E34" s="10"/>
      <c r="F34" s="10"/>
      <c r="G34" s="10"/>
      <c r="H34" s="10"/>
      <c r="I34" s="10"/>
      <c r="J34" s="10"/>
      <c r="K34" s="10"/>
      <c r="L34" s="10"/>
      <c r="M34" s="10"/>
      <c r="N34" s="10"/>
      <c r="O34" s="15" t="str">
        <f aca="false">IF(COUNTA(H34,J34,K34,M34)=0,"",IF(COUNTA(H34,J34,K34,M34)&lt;4,"Incomplete inputs",IF(AH34&lt;&gt;"OK","Inconsistent inputs: resolve before classifying",IF(AND(J34="Demonstrated",OR(H34="Prohibited",M34="Not approved")),"Capability exceeds authority",IF(J34="Path open, not demonstrated","Evidence insufficient: unresolved reachability",IF(H34="Silent","Authority undefined",IF(OR(J34="Unknown",K34="None",K34="Vendor attestation only"),"Evidence insufficient",IF(AND(H34="Permitted",M34="Approved",K34="Verified"),"Authorised and verified","Authorised but unverified"))))))))</f>
        <v/>
      </c>
      <c r="P34" s="15" t="str">
        <f aca="false">IF(O34="","",IF(LEFT(O34,3)="Inc","Validation warning: fix inputs",IF(OR(O34="Capability exceeds authority",O34="Evidence insufficient: unresolved reachability",AND(OR(O34="Authority undefined",O34="Evidence insufficient"),AC34="Yes")),IF(AND(R34="In force, verified",AA34&lt;&gt;"",LEFT(AA34,7)&lt;&gt;"Pending"),"Contained (interim): finding stays open","NOT CONTAINED: act now, do not wait for review"),IF(AND(OR(O34="Authority undefined",O34="Evidence insufficient"),AC34&lt;&gt;"No"),"DECISION REQUIRED: containment not assessed",IF(O34="Authorised and verified","No open mismatch","Open mismatch: remediate to plan")))))</f>
        <v/>
      </c>
      <c r="Q34" s="10"/>
      <c r="R34" s="10"/>
      <c r="S34" s="10"/>
      <c r="T34" s="10"/>
      <c r="U34" s="10"/>
      <c r="V34" s="10"/>
      <c r="W34" s="16"/>
      <c r="X34" s="17" t="str">
        <f aca="false">IF(OR(W34="",G34="",O34=""),"",IF(LEFT(P34,3)="NOT","Contain first",IF(LEFT(P34,3)="DEC","Decide containment first",IF(LEFT(P34,3)="Val","Fix inputs first",W34+IF(O34="Authorised and verified",INDEX(Lists!$I$3:$I$7,MATCH(G34,Lists!$H$3:$H$7,0)),MIN(INDEX(Lists!$I$3:$I$7,MATCH(G34,Lists!$H$3:$H$7,0)),Lists!$I$9))))))</f>
        <v/>
      </c>
      <c r="Y34" s="10"/>
      <c r="Z34" s="10"/>
      <c r="AA34" s="10"/>
      <c r="AB34" s="15" t="str">
        <f aca="false">IF(O34="","",IF(O34="Authorised and verified","No open mismatch","Open: closes only when reclassified as authorised and verified"))</f>
        <v/>
      </c>
      <c r="AC34" s="10"/>
      <c r="AD34" s="10"/>
      <c r="AE34" s="16"/>
      <c r="AF34" s="16"/>
      <c r="AG34" s="15" t="str">
        <f aca="false">IF(O34="","",IF(AND(AF34&lt;&gt;"",W34&lt;&gt;"",AF34&gt;W34),"RE-RECONCILE: material change since last review",IF(AND(ISNUMBER(X34),$O$3&lt;&gt;"",$O$3&gt;X34),"OVERDUE review",IF(AND(AE34&lt;&gt;"",$O$3&lt;&gt;"",$O$3&gt;AE34,AB34&lt;&gt;"No open mismatch"),"Remediation target passed",IF(ISNUMBER(X34),"Review scheduled","No date: see exposure status")))))</f>
        <v/>
      </c>
      <c r="AH34" s="15" t="str">
        <f aca="false">IF(COUNTA(H34,J34,K34,M34)&lt;4,"",IF(AND(H34="Prohibited",M34="Approved"),"Contract prohibits what the operator approved",IF(AND(M34="Approved",OR(N34="",LEFT(N34,4)="None",LEFT(N34,3)="Not")),"Approved but no authoriser recorded",IF(AND(K34="Verified",OR(J34="Unknown",J34="Path open, not demonstrated")),"Evidence marked verified but capability not demonstrated",IF(AND(M34="Not approved",N34&lt;&gt;"",LEFT(N34,4)&lt;&gt;"None",LEFT(N34,3)&lt;&gt;"Not",ISNUMBER(SEARCH("approv",N34)),NOT(ISNUMBER(SEARCH("no current",N34)))),"Not approved but an approval is recorded","OK")))))</f>
        <v/>
      </c>
    </row>
    <row r="35" customFormat="false" ht="15" hidden="false" customHeight="true" outlineLevel="0" collapsed="false">
      <c r="A35" s="9"/>
      <c r="B35" s="10"/>
      <c r="C35" s="10"/>
      <c r="D35" s="10"/>
      <c r="E35" s="10"/>
      <c r="F35" s="10"/>
      <c r="G35" s="10"/>
      <c r="H35" s="10"/>
      <c r="I35" s="10"/>
      <c r="J35" s="10"/>
      <c r="K35" s="10"/>
      <c r="L35" s="10"/>
      <c r="M35" s="10"/>
      <c r="N35" s="10"/>
      <c r="O35" s="15" t="str">
        <f aca="false">IF(COUNTA(H35,J35,K35,M35)=0,"",IF(COUNTA(H35,J35,K35,M35)&lt;4,"Incomplete inputs",IF(AH35&lt;&gt;"OK","Inconsistent inputs: resolve before classifying",IF(AND(J35="Demonstrated",OR(H35="Prohibited",M35="Not approved")),"Capability exceeds authority",IF(J35="Path open, not demonstrated","Evidence insufficient: unresolved reachability",IF(H35="Silent","Authority undefined",IF(OR(J35="Unknown",K35="None",K35="Vendor attestation only"),"Evidence insufficient",IF(AND(H35="Permitted",M35="Approved",K35="Verified"),"Authorised and verified","Authorised but unverified"))))))))</f>
        <v/>
      </c>
      <c r="P35" s="15" t="str">
        <f aca="false">IF(O35="","",IF(LEFT(O35,3)="Inc","Validation warning: fix inputs",IF(OR(O35="Capability exceeds authority",O35="Evidence insufficient: unresolved reachability",AND(OR(O35="Authority undefined",O35="Evidence insufficient"),AC35="Yes")),IF(AND(R35="In force, verified",AA35&lt;&gt;"",LEFT(AA35,7)&lt;&gt;"Pending"),"Contained (interim): finding stays open","NOT CONTAINED: act now, do not wait for review"),IF(AND(OR(O35="Authority undefined",O35="Evidence insufficient"),AC35&lt;&gt;"No"),"DECISION REQUIRED: containment not assessed",IF(O35="Authorised and verified","No open mismatch","Open mismatch: remediate to plan")))))</f>
        <v/>
      </c>
      <c r="Q35" s="10"/>
      <c r="R35" s="10"/>
      <c r="S35" s="10"/>
      <c r="T35" s="10"/>
      <c r="U35" s="10"/>
      <c r="V35" s="10"/>
      <c r="W35" s="16"/>
      <c r="X35" s="17" t="str">
        <f aca="false">IF(OR(W35="",G35="",O35=""),"",IF(LEFT(P35,3)="NOT","Contain first",IF(LEFT(P35,3)="DEC","Decide containment first",IF(LEFT(P35,3)="Val","Fix inputs first",W35+IF(O35="Authorised and verified",INDEX(Lists!$I$3:$I$7,MATCH(G35,Lists!$H$3:$H$7,0)),MIN(INDEX(Lists!$I$3:$I$7,MATCH(G35,Lists!$H$3:$H$7,0)),Lists!$I$9))))))</f>
        <v/>
      </c>
      <c r="Y35" s="10"/>
      <c r="Z35" s="10"/>
      <c r="AA35" s="10"/>
      <c r="AB35" s="15" t="str">
        <f aca="false">IF(O35="","",IF(O35="Authorised and verified","No open mismatch","Open: closes only when reclassified as authorised and verified"))</f>
        <v/>
      </c>
      <c r="AC35" s="10"/>
      <c r="AD35" s="10"/>
      <c r="AE35" s="16"/>
      <c r="AF35" s="16"/>
      <c r="AG35" s="15" t="str">
        <f aca="false">IF(O35="","",IF(AND(AF35&lt;&gt;"",W35&lt;&gt;"",AF35&gt;W35),"RE-RECONCILE: material change since last review",IF(AND(ISNUMBER(X35),$O$3&lt;&gt;"",$O$3&gt;X35),"OVERDUE review",IF(AND(AE35&lt;&gt;"",$O$3&lt;&gt;"",$O$3&gt;AE35,AB35&lt;&gt;"No open mismatch"),"Remediation target passed",IF(ISNUMBER(X35),"Review scheduled","No date: see exposure status")))))</f>
        <v/>
      </c>
      <c r="AH35" s="15" t="str">
        <f aca="false">IF(COUNTA(H35,J35,K35,M35)&lt;4,"",IF(AND(H35="Prohibited",M35="Approved"),"Contract prohibits what the operator approved",IF(AND(M35="Approved",OR(N35="",LEFT(N35,4)="None",LEFT(N35,3)="Not")),"Approved but no authoriser recorded",IF(AND(K35="Verified",OR(J35="Unknown",J35="Path open, not demonstrated")),"Evidence marked verified but capability not demonstrated",IF(AND(M35="Not approved",N35&lt;&gt;"",LEFT(N35,4)&lt;&gt;"None",LEFT(N35,3)&lt;&gt;"Not",ISNUMBER(SEARCH("approv",N35)),NOT(ISNUMBER(SEARCH("no current",N35)))),"Not approved but an approval is recorded","OK")))))</f>
        <v/>
      </c>
    </row>
    <row r="36" customFormat="false" ht="15" hidden="false" customHeight="true" outlineLevel="0" collapsed="false">
      <c r="A36" s="9"/>
      <c r="B36" s="10"/>
      <c r="C36" s="10"/>
      <c r="D36" s="10"/>
      <c r="E36" s="10"/>
      <c r="F36" s="10"/>
      <c r="G36" s="10"/>
      <c r="H36" s="10"/>
      <c r="I36" s="10"/>
      <c r="J36" s="10"/>
      <c r="K36" s="10"/>
      <c r="L36" s="10"/>
      <c r="M36" s="10"/>
      <c r="N36" s="10"/>
      <c r="O36" s="15" t="str">
        <f aca="false">IF(COUNTA(H36,J36,K36,M36)=0,"",IF(COUNTA(H36,J36,K36,M36)&lt;4,"Incomplete inputs",IF(AH36&lt;&gt;"OK","Inconsistent inputs: resolve before classifying",IF(AND(J36="Demonstrated",OR(H36="Prohibited",M36="Not approved")),"Capability exceeds authority",IF(J36="Path open, not demonstrated","Evidence insufficient: unresolved reachability",IF(H36="Silent","Authority undefined",IF(OR(J36="Unknown",K36="None",K36="Vendor attestation only"),"Evidence insufficient",IF(AND(H36="Permitted",M36="Approved",K36="Verified"),"Authorised and verified","Authorised but unverified"))))))))</f>
        <v/>
      </c>
      <c r="P36" s="15" t="str">
        <f aca="false">IF(O36="","",IF(LEFT(O36,3)="Inc","Validation warning: fix inputs",IF(OR(O36="Capability exceeds authority",O36="Evidence insufficient: unresolved reachability",AND(OR(O36="Authority undefined",O36="Evidence insufficient"),AC36="Yes")),IF(AND(R36="In force, verified",AA36&lt;&gt;"",LEFT(AA36,7)&lt;&gt;"Pending"),"Contained (interim): finding stays open","NOT CONTAINED: act now, do not wait for review"),IF(AND(OR(O36="Authority undefined",O36="Evidence insufficient"),AC36&lt;&gt;"No"),"DECISION REQUIRED: containment not assessed",IF(O36="Authorised and verified","No open mismatch","Open mismatch: remediate to plan")))))</f>
        <v/>
      </c>
      <c r="Q36" s="10"/>
      <c r="R36" s="10"/>
      <c r="S36" s="10"/>
      <c r="T36" s="10"/>
      <c r="U36" s="10"/>
      <c r="V36" s="10"/>
      <c r="W36" s="16"/>
      <c r="X36" s="17" t="str">
        <f aca="false">IF(OR(W36="",G36="",O36=""),"",IF(LEFT(P36,3)="NOT","Contain first",IF(LEFT(P36,3)="DEC","Decide containment first",IF(LEFT(P36,3)="Val","Fix inputs first",W36+IF(O36="Authorised and verified",INDEX(Lists!$I$3:$I$7,MATCH(G36,Lists!$H$3:$H$7,0)),MIN(INDEX(Lists!$I$3:$I$7,MATCH(G36,Lists!$H$3:$H$7,0)),Lists!$I$9))))))</f>
        <v/>
      </c>
      <c r="Y36" s="10"/>
      <c r="Z36" s="10"/>
      <c r="AA36" s="10"/>
      <c r="AB36" s="15" t="str">
        <f aca="false">IF(O36="","",IF(O36="Authorised and verified","No open mismatch","Open: closes only when reclassified as authorised and verified"))</f>
        <v/>
      </c>
      <c r="AC36" s="10"/>
      <c r="AD36" s="10"/>
      <c r="AE36" s="16"/>
      <c r="AF36" s="16"/>
      <c r="AG36" s="15" t="str">
        <f aca="false">IF(O36="","",IF(AND(AF36&lt;&gt;"",W36&lt;&gt;"",AF36&gt;W36),"RE-RECONCILE: material change since last review",IF(AND(ISNUMBER(X36),$O$3&lt;&gt;"",$O$3&gt;X36),"OVERDUE review",IF(AND(AE36&lt;&gt;"",$O$3&lt;&gt;"",$O$3&gt;AE36,AB36&lt;&gt;"No open mismatch"),"Remediation target passed",IF(ISNUMBER(X36),"Review scheduled","No date: see exposure status")))))</f>
        <v/>
      </c>
      <c r="AH36" s="15" t="str">
        <f aca="false">IF(COUNTA(H36,J36,K36,M36)&lt;4,"",IF(AND(H36="Prohibited",M36="Approved"),"Contract prohibits what the operator approved",IF(AND(M36="Approved",OR(N36="",LEFT(N36,4)="None",LEFT(N36,3)="Not")),"Approved but no authoriser recorded",IF(AND(K36="Verified",OR(J36="Unknown",J36="Path open, not demonstrated")),"Evidence marked verified but capability not demonstrated",IF(AND(M36="Not approved",N36&lt;&gt;"",LEFT(N36,4)&lt;&gt;"None",LEFT(N36,3)&lt;&gt;"Not",ISNUMBER(SEARCH("approv",N36)),NOT(ISNUMBER(SEARCH("no current",N36)))),"Not approved but an approval is recorded","OK")))))</f>
        <v/>
      </c>
    </row>
    <row r="37" customFormat="false" ht="15" hidden="false" customHeight="true" outlineLevel="0" collapsed="false">
      <c r="A37" s="9"/>
      <c r="B37" s="10"/>
      <c r="C37" s="10"/>
      <c r="D37" s="10"/>
      <c r="E37" s="10"/>
      <c r="F37" s="10"/>
      <c r="G37" s="10"/>
      <c r="H37" s="10"/>
      <c r="I37" s="10"/>
      <c r="J37" s="10"/>
      <c r="K37" s="10"/>
      <c r="L37" s="10"/>
      <c r="M37" s="10"/>
      <c r="N37" s="10"/>
      <c r="O37" s="15" t="str">
        <f aca="false">IF(COUNTA(H37,J37,K37,M37)=0,"",IF(COUNTA(H37,J37,K37,M37)&lt;4,"Incomplete inputs",IF(AH37&lt;&gt;"OK","Inconsistent inputs: resolve before classifying",IF(AND(J37="Demonstrated",OR(H37="Prohibited",M37="Not approved")),"Capability exceeds authority",IF(J37="Path open, not demonstrated","Evidence insufficient: unresolved reachability",IF(H37="Silent","Authority undefined",IF(OR(J37="Unknown",K37="None",K37="Vendor attestation only"),"Evidence insufficient",IF(AND(H37="Permitted",M37="Approved",K37="Verified"),"Authorised and verified","Authorised but unverified"))))))))</f>
        <v/>
      </c>
      <c r="P37" s="15" t="str">
        <f aca="false">IF(O37="","",IF(LEFT(O37,3)="Inc","Validation warning: fix inputs",IF(OR(O37="Capability exceeds authority",O37="Evidence insufficient: unresolved reachability",AND(OR(O37="Authority undefined",O37="Evidence insufficient"),AC37="Yes")),IF(AND(R37="In force, verified",AA37&lt;&gt;"",LEFT(AA37,7)&lt;&gt;"Pending"),"Contained (interim): finding stays open","NOT CONTAINED: act now, do not wait for review"),IF(AND(OR(O37="Authority undefined",O37="Evidence insufficient"),AC37&lt;&gt;"No"),"DECISION REQUIRED: containment not assessed",IF(O37="Authorised and verified","No open mismatch","Open mismatch: remediate to plan")))))</f>
        <v/>
      </c>
      <c r="Q37" s="10"/>
      <c r="R37" s="10"/>
      <c r="S37" s="10"/>
      <c r="T37" s="10"/>
      <c r="U37" s="10"/>
      <c r="V37" s="10"/>
      <c r="W37" s="16"/>
      <c r="X37" s="17" t="str">
        <f aca="false">IF(OR(W37="",G37="",O37=""),"",IF(LEFT(P37,3)="NOT","Contain first",IF(LEFT(P37,3)="DEC","Decide containment first",IF(LEFT(P37,3)="Val","Fix inputs first",W37+IF(O37="Authorised and verified",INDEX(Lists!$I$3:$I$7,MATCH(G37,Lists!$H$3:$H$7,0)),MIN(INDEX(Lists!$I$3:$I$7,MATCH(G37,Lists!$H$3:$H$7,0)),Lists!$I$9))))))</f>
        <v/>
      </c>
      <c r="Y37" s="10"/>
      <c r="Z37" s="10"/>
      <c r="AA37" s="10"/>
      <c r="AB37" s="15" t="str">
        <f aca="false">IF(O37="","",IF(O37="Authorised and verified","No open mismatch","Open: closes only when reclassified as authorised and verified"))</f>
        <v/>
      </c>
      <c r="AC37" s="10"/>
      <c r="AD37" s="10"/>
      <c r="AE37" s="16"/>
      <c r="AF37" s="16"/>
      <c r="AG37" s="15" t="str">
        <f aca="false">IF(O37="","",IF(AND(AF37&lt;&gt;"",W37&lt;&gt;"",AF37&gt;W37),"RE-RECONCILE: material change since last review",IF(AND(ISNUMBER(X37),$O$3&lt;&gt;"",$O$3&gt;X37),"OVERDUE review",IF(AND(AE37&lt;&gt;"",$O$3&lt;&gt;"",$O$3&gt;AE37,AB37&lt;&gt;"No open mismatch"),"Remediation target passed",IF(ISNUMBER(X37),"Review scheduled","No date: see exposure status")))))</f>
        <v/>
      </c>
      <c r="AH37" s="15" t="str">
        <f aca="false">IF(COUNTA(H37,J37,K37,M37)&lt;4,"",IF(AND(H37="Prohibited",M37="Approved"),"Contract prohibits what the operator approved",IF(AND(M37="Approved",OR(N37="",LEFT(N37,4)="None",LEFT(N37,3)="Not")),"Approved but no authoriser recorded",IF(AND(K37="Verified",OR(J37="Unknown",J37="Path open, not demonstrated")),"Evidence marked verified but capability not demonstrated",IF(AND(M37="Not approved",N37&lt;&gt;"",LEFT(N37,4)&lt;&gt;"None",LEFT(N37,3)&lt;&gt;"Not",ISNUMBER(SEARCH("approv",N37)),NOT(ISNUMBER(SEARCH("no current",N37)))),"Not approved but an approval is recorded","OK")))))</f>
        <v/>
      </c>
    </row>
    <row r="38" customFormat="false" ht="15" hidden="false" customHeight="true" outlineLevel="0" collapsed="false">
      <c r="A38" s="9"/>
      <c r="B38" s="10"/>
      <c r="C38" s="10"/>
      <c r="D38" s="10"/>
      <c r="E38" s="10"/>
      <c r="F38" s="10"/>
      <c r="G38" s="10"/>
      <c r="H38" s="10"/>
      <c r="I38" s="10"/>
      <c r="J38" s="10"/>
      <c r="K38" s="10"/>
      <c r="L38" s="10"/>
      <c r="M38" s="10"/>
      <c r="N38" s="10"/>
      <c r="O38" s="15" t="str">
        <f aca="false">IF(COUNTA(H38,J38,K38,M38)=0,"",IF(COUNTA(H38,J38,K38,M38)&lt;4,"Incomplete inputs",IF(AH38&lt;&gt;"OK","Inconsistent inputs: resolve before classifying",IF(AND(J38="Demonstrated",OR(H38="Prohibited",M38="Not approved")),"Capability exceeds authority",IF(J38="Path open, not demonstrated","Evidence insufficient: unresolved reachability",IF(H38="Silent","Authority undefined",IF(OR(J38="Unknown",K38="None",K38="Vendor attestation only"),"Evidence insufficient",IF(AND(H38="Permitted",M38="Approved",K38="Verified"),"Authorised and verified","Authorised but unverified"))))))))</f>
        <v/>
      </c>
      <c r="P38" s="15" t="str">
        <f aca="false">IF(O38="","",IF(LEFT(O38,3)="Inc","Validation warning: fix inputs",IF(OR(O38="Capability exceeds authority",O38="Evidence insufficient: unresolved reachability",AND(OR(O38="Authority undefined",O38="Evidence insufficient"),AC38="Yes")),IF(AND(R38="In force, verified",AA38&lt;&gt;"",LEFT(AA38,7)&lt;&gt;"Pending"),"Contained (interim): finding stays open","NOT CONTAINED: act now, do not wait for review"),IF(AND(OR(O38="Authority undefined",O38="Evidence insufficient"),AC38&lt;&gt;"No"),"DECISION REQUIRED: containment not assessed",IF(O38="Authorised and verified","No open mismatch","Open mismatch: remediate to plan")))))</f>
        <v/>
      </c>
      <c r="Q38" s="10"/>
      <c r="R38" s="10"/>
      <c r="S38" s="10"/>
      <c r="T38" s="10"/>
      <c r="U38" s="10"/>
      <c r="V38" s="10"/>
      <c r="W38" s="16"/>
      <c r="X38" s="17" t="str">
        <f aca="false">IF(OR(W38="",G38="",O38=""),"",IF(LEFT(P38,3)="NOT","Contain first",IF(LEFT(P38,3)="DEC","Decide containment first",IF(LEFT(P38,3)="Val","Fix inputs first",W38+IF(O38="Authorised and verified",INDEX(Lists!$I$3:$I$7,MATCH(G38,Lists!$H$3:$H$7,0)),MIN(INDEX(Lists!$I$3:$I$7,MATCH(G38,Lists!$H$3:$H$7,0)),Lists!$I$9))))))</f>
        <v/>
      </c>
      <c r="Y38" s="10"/>
      <c r="Z38" s="10"/>
      <c r="AA38" s="10"/>
      <c r="AB38" s="15" t="str">
        <f aca="false">IF(O38="","",IF(O38="Authorised and verified","No open mismatch","Open: closes only when reclassified as authorised and verified"))</f>
        <v/>
      </c>
      <c r="AC38" s="10"/>
      <c r="AD38" s="10"/>
      <c r="AE38" s="16"/>
      <c r="AF38" s="16"/>
      <c r="AG38" s="15" t="str">
        <f aca="false">IF(O38="","",IF(AND(AF38&lt;&gt;"",W38&lt;&gt;"",AF38&gt;W38),"RE-RECONCILE: material change since last review",IF(AND(ISNUMBER(X38),$O$3&lt;&gt;"",$O$3&gt;X38),"OVERDUE review",IF(AND(AE38&lt;&gt;"",$O$3&lt;&gt;"",$O$3&gt;AE38,AB38&lt;&gt;"No open mismatch"),"Remediation target passed",IF(ISNUMBER(X38),"Review scheduled","No date: see exposure status")))))</f>
        <v/>
      </c>
      <c r="AH38" s="15" t="str">
        <f aca="false">IF(COUNTA(H38,J38,K38,M38)&lt;4,"",IF(AND(H38="Prohibited",M38="Approved"),"Contract prohibits what the operator approved",IF(AND(M38="Approved",OR(N38="",LEFT(N38,4)="None",LEFT(N38,3)="Not")),"Approved but no authoriser recorded",IF(AND(K38="Verified",OR(J38="Unknown",J38="Path open, not demonstrated")),"Evidence marked verified but capability not demonstrated",IF(AND(M38="Not approved",N38&lt;&gt;"",LEFT(N38,4)&lt;&gt;"None",LEFT(N38,3)&lt;&gt;"Not",ISNUMBER(SEARCH("approv",N38)),NOT(ISNUMBER(SEARCH("no current",N38)))),"Not approved but an approval is recorded","OK")))))</f>
        <v/>
      </c>
    </row>
    <row r="39" customFormat="false" ht="15" hidden="false" customHeight="true" outlineLevel="0" collapsed="false">
      <c r="A39" s="9"/>
      <c r="B39" s="10"/>
      <c r="C39" s="10"/>
      <c r="D39" s="10"/>
      <c r="E39" s="10"/>
      <c r="F39" s="10"/>
      <c r="G39" s="10"/>
      <c r="H39" s="10"/>
      <c r="I39" s="10"/>
      <c r="J39" s="10"/>
      <c r="K39" s="10"/>
      <c r="L39" s="10"/>
      <c r="M39" s="10"/>
      <c r="N39" s="10"/>
      <c r="O39" s="15" t="str">
        <f aca="false">IF(COUNTA(H39,J39,K39,M39)=0,"",IF(COUNTA(H39,J39,K39,M39)&lt;4,"Incomplete inputs",IF(AH39&lt;&gt;"OK","Inconsistent inputs: resolve before classifying",IF(AND(J39="Demonstrated",OR(H39="Prohibited",M39="Not approved")),"Capability exceeds authority",IF(J39="Path open, not demonstrated","Evidence insufficient: unresolved reachability",IF(H39="Silent","Authority undefined",IF(OR(J39="Unknown",K39="None",K39="Vendor attestation only"),"Evidence insufficient",IF(AND(H39="Permitted",M39="Approved",K39="Verified"),"Authorised and verified","Authorised but unverified"))))))))</f>
        <v/>
      </c>
      <c r="P39" s="15" t="str">
        <f aca="false">IF(O39="","",IF(LEFT(O39,3)="Inc","Validation warning: fix inputs",IF(OR(O39="Capability exceeds authority",O39="Evidence insufficient: unresolved reachability",AND(OR(O39="Authority undefined",O39="Evidence insufficient"),AC39="Yes")),IF(AND(R39="In force, verified",AA39&lt;&gt;"",LEFT(AA39,7)&lt;&gt;"Pending"),"Contained (interim): finding stays open","NOT CONTAINED: act now, do not wait for review"),IF(AND(OR(O39="Authority undefined",O39="Evidence insufficient"),AC39&lt;&gt;"No"),"DECISION REQUIRED: containment not assessed",IF(O39="Authorised and verified","No open mismatch","Open mismatch: remediate to plan")))))</f>
        <v/>
      </c>
      <c r="Q39" s="10"/>
      <c r="R39" s="10"/>
      <c r="S39" s="10"/>
      <c r="T39" s="10"/>
      <c r="U39" s="10"/>
      <c r="V39" s="10"/>
      <c r="W39" s="16"/>
      <c r="X39" s="17" t="str">
        <f aca="false">IF(OR(W39="",G39="",O39=""),"",IF(LEFT(P39,3)="NOT","Contain first",IF(LEFT(P39,3)="DEC","Decide containment first",IF(LEFT(P39,3)="Val","Fix inputs first",W39+IF(O39="Authorised and verified",INDEX(Lists!$I$3:$I$7,MATCH(G39,Lists!$H$3:$H$7,0)),MIN(INDEX(Lists!$I$3:$I$7,MATCH(G39,Lists!$H$3:$H$7,0)),Lists!$I$9))))))</f>
        <v/>
      </c>
      <c r="Y39" s="10"/>
      <c r="Z39" s="10"/>
      <c r="AA39" s="10"/>
      <c r="AB39" s="15" t="str">
        <f aca="false">IF(O39="","",IF(O39="Authorised and verified","No open mismatch","Open: closes only when reclassified as authorised and verified"))</f>
        <v/>
      </c>
      <c r="AC39" s="10"/>
      <c r="AD39" s="10"/>
      <c r="AE39" s="16"/>
      <c r="AF39" s="16"/>
      <c r="AG39" s="15" t="str">
        <f aca="false">IF(O39="","",IF(AND(AF39&lt;&gt;"",W39&lt;&gt;"",AF39&gt;W39),"RE-RECONCILE: material change since last review",IF(AND(ISNUMBER(X39),$O$3&lt;&gt;"",$O$3&gt;X39),"OVERDUE review",IF(AND(AE39&lt;&gt;"",$O$3&lt;&gt;"",$O$3&gt;AE39,AB39&lt;&gt;"No open mismatch"),"Remediation target passed",IF(ISNUMBER(X39),"Review scheduled","No date: see exposure status")))))</f>
        <v/>
      </c>
      <c r="AH39" s="15" t="str">
        <f aca="false">IF(COUNTA(H39,J39,K39,M39)&lt;4,"",IF(AND(H39="Prohibited",M39="Approved"),"Contract prohibits what the operator approved",IF(AND(M39="Approved",OR(N39="",LEFT(N39,4)="None",LEFT(N39,3)="Not")),"Approved but no authoriser recorded",IF(AND(K39="Verified",OR(J39="Unknown",J39="Path open, not demonstrated")),"Evidence marked verified but capability not demonstrated",IF(AND(M39="Not approved",N39&lt;&gt;"",LEFT(N39,4)&lt;&gt;"None",LEFT(N39,3)&lt;&gt;"Not",ISNUMBER(SEARCH("approv",N39)),NOT(ISNUMBER(SEARCH("no current",N39)))),"Not approved but an approval is recorded","OK")))))</f>
        <v/>
      </c>
    </row>
    <row r="40" customFormat="false" ht="15" hidden="false" customHeight="true" outlineLevel="0" collapsed="false">
      <c r="A40" s="9"/>
      <c r="B40" s="10"/>
      <c r="C40" s="10"/>
      <c r="D40" s="10"/>
      <c r="E40" s="10"/>
      <c r="F40" s="10"/>
      <c r="G40" s="10"/>
      <c r="H40" s="10"/>
      <c r="I40" s="10"/>
      <c r="J40" s="10"/>
      <c r="K40" s="10"/>
      <c r="L40" s="10"/>
      <c r="M40" s="10"/>
      <c r="N40" s="10"/>
      <c r="O40" s="15" t="str">
        <f aca="false">IF(COUNTA(H40,J40,K40,M40)=0,"",IF(COUNTA(H40,J40,K40,M40)&lt;4,"Incomplete inputs",IF(AH40&lt;&gt;"OK","Inconsistent inputs: resolve before classifying",IF(AND(J40="Demonstrated",OR(H40="Prohibited",M40="Not approved")),"Capability exceeds authority",IF(J40="Path open, not demonstrated","Evidence insufficient: unresolved reachability",IF(H40="Silent","Authority undefined",IF(OR(J40="Unknown",K40="None",K40="Vendor attestation only"),"Evidence insufficient",IF(AND(H40="Permitted",M40="Approved",K40="Verified"),"Authorised and verified","Authorised but unverified"))))))))</f>
        <v/>
      </c>
      <c r="P40" s="15" t="str">
        <f aca="false">IF(O40="","",IF(LEFT(O40,3)="Inc","Validation warning: fix inputs",IF(OR(O40="Capability exceeds authority",O40="Evidence insufficient: unresolved reachability",AND(OR(O40="Authority undefined",O40="Evidence insufficient"),AC40="Yes")),IF(AND(R40="In force, verified",AA40&lt;&gt;"",LEFT(AA40,7)&lt;&gt;"Pending"),"Contained (interim): finding stays open","NOT CONTAINED: act now, do not wait for review"),IF(AND(OR(O40="Authority undefined",O40="Evidence insufficient"),AC40&lt;&gt;"No"),"DECISION REQUIRED: containment not assessed",IF(O40="Authorised and verified","No open mismatch","Open mismatch: remediate to plan")))))</f>
        <v/>
      </c>
      <c r="Q40" s="10"/>
      <c r="R40" s="10"/>
      <c r="S40" s="10"/>
      <c r="T40" s="10"/>
      <c r="U40" s="10"/>
      <c r="V40" s="10"/>
      <c r="W40" s="16"/>
      <c r="X40" s="17" t="str">
        <f aca="false">IF(OR(W40="",G40="",O40=""),"",IF(LEFT(P40,3)="NOT","Contain first",IF(LEFT(P40,3)="DEC","Decide containment first",IF(LEFT(P40,3)="Val","Fix inputs first",W40+IF(O40="Authorised and verified",INDEX(Lists!$I$3:$I$7,MATCH(G40,Lists!$H$3:$H$7,0)),MIN(INDEX(Lists!$I$3:$I$7,MATCH(G40,Lists!$H$3:$H$7,0)),Lists!$I$9))))))</f>
        <v/>
      </c>
      <c r="Y40" s="10"/>
      <c r="Z40" s="10"/>
      <c r="AA40" s="10"/>
      <c r="AB40" s="15" t="str">
        <f aca="false">IF(O40="","",IF(O40="Authorised and verified","No open mismatch","Open: closes only when reclassified as authorised and verified"))</f>
        <v/>
      </c>
      <c r="AC40" s="10"/>
      <c r="AD40" s="10"/>
      <c r="AE40" s="16"/>
      <c r="AF40" s="16"/>
      <c r="AG40" s="15" t="str">
        <f aca="false">IF(O40="","",IF(AND(AF40&lt;&gt;"",W40&lt;&gt;"",AF40&gt;W40),"RE-RECONCILE: material change since last review",IF(AND(ISNUMBER(X40),$O$3&lt;&gt;"",$O$3&gt;X40),"OVERDUE review",IF(AND(AE40&lt;&gt;"",$O$3&lt;&gt;"",$O$3&gt;AE40,AB40&lt;&gt;"No open mismatch"),"Remediation target passed",IF(ISNUMBER(X40),"Review scheduled","No date: see exposure status")))))</f>
        <v/>
      </c>
      <c r="AH40" s="15" t="str">
        <f aca="false">IF(COUNTA(H40,J40,K40,M40)&lt;4,"",IF(AND(H40="Prohibited",M40="Approved"),"Contract prohibits what the operator approved",IF(AND(M40="Approved",OR(N40="",LEFT(N40,4)="None",LEFT(N40,3)="Not")),"Approved but no authoriser recorded",IF(AND(K40="Verified",OR(J40="Unknown",J40="Path open, not demonstrated")),"Evidence marked verified but capability not demonstrated",IF(AND(M40="Not approved",N40&lt;&gt;"",LEFT(N40,4)&lt;&gt;"None",LEFT(N40,3)&lt;&gt;"Not",ISNUMBER(SEARCH("approv",N40)),NOT(ISNUMBER(SEARCH("no current",N40)))),"Not approved but an approval is recorded","OK")))))</f>
        <v/>
      </c>
    </row>
    <row r="41" customFormat="false" ht="15" hidden="false" customHeight="true" outlineLevel="0" collapsed="false">
      <c r="A41" s="9"/>
      <c r="B41" s="10"/>
      <c r="C41" s="10"/>
      <c r="D41" s="10"/>
      <c r="E41" s="10"/>
      <c r="F41" s="10"/>
      <c r="G41" s="10"/>
      <c r="H41" s="10"/>
      <c r="I41" s="10"/>
      <c r="J41" s="10"/>
      <c r="K41" s="10"/>
      <c r="L41" s="10"/>
      <c r="M41" s="10"/>
      <c r="N41" s="10"/>
      <c r="O41" s="15" t="str">
        <f aca="false">IF(COUNTA(H41,J41,K41,M41)=0,"",IF(COUNTA(H41,J41,K41,M41)&lt;4,"Incomplete inputs",IF(AH41&lt;&gt;"OK","Inconsistent inputs: resolve before classifying",IF(AND(J41="Demonstrated",OR(H41="Prohibited",M41="Not approved")),"Capability exceeds authority",IF(J41="Path open, not demonstrated","Evidence insufficient: unresolved reachability",IF(H41="Silent","Authority undefined",IF(OR(J41="Unknown",K41="None",K41="Vendor attestation only"),"Evidence insufficient",IF(AND(H41="Permitted",M41="Approved",K41="Verified"),"Authorised and verified","Authorised but unverified"))))))))</f>
        <v/>
      </c>
      <c r="P41" s="15" t="str">
        <f aca="false">IF(O41="","",IF(LEFT(O41,3)="Inc","Validation warning: fix inputs",IF(OR(O41="Capability exceeds authority",O41="Evidence insufficient: unresolved reachability",AND(OR(O41="Authority undefined",O41="Evidence insufficient"),AC41="Yes")),IF(AND(R41="In force, verified",AA41&lt;&gt;"",LEFT(AA41,7)&lt;&gt;"Pending"),"Contained (interim): finding stays open","NOT CONTAINED: act now, do not wait for review"),IF(AND(OR(O41="Authority undefined",O41="Evidence insufficient"),AC41&lt;&gt;"No"),"DECISION REQUIRED: containment not assessed",IF(O41="Authorised and verified","No open mismatch","Open mismatch: remediate to plan")))))</f>
        <v/>
      </c>
      <c r="Q41" s="10"/>
      <c r="R41" s="10"/>
      <c r="S41" s="10"/>
      <c r="T41" s="10"/>
      <c r="U41" s="10"/>
      <c r="V41" s="10"/>
      <c r="W41" s="16"/>
      <c r="X41" s="17" t="str">
        <f aca="false">IF(OR(W41="",G41="",O41=""),"",IF(LEFT(P41,3)="NOT","Contain first",IF(LEFT(P41,3)="DEC","Decide containment first",IF(LEFT(P41,3)="Val","Fix inputs first",W41+IF(O41="Authorised and verified",INDEX(Lists!$I$3:$I$7,MATCH(G41,Lists!$H$3:$H$7,0)),MIN(INDEX(Lists!$I$3:$I$7,MATCH(G41,Lists!$H$3:$H$7,0)),Lists!$I$9))))))</f>
        <v/>
      </c>
      <c r="Y41" s="10"/>
      <c r="Z41" s="10"/>
      <c r="AA41" s="10"/>
      <c r="AB41" s="15" t="str">
        <f aca="false">IF(O41="","",IF(O41="Authorised and verified","No open mismatch","Open: closes only when reclassified as authorised and verified"))</f>
        <v/>
      </c>
      <c r="AC41" s="10"/>
      <c r="AD41" s="10"/>
      <c r="AE41" s="16"/>
      <c r="AF41" s="16"/>
      <c r="AG41" s="15" t="str">
        <f aca="false">IF(O41="","",IF(AND(AF41&lt;&gt;"",W41&lt;&gt;"",AF41&gt;W41),"RE-RECONCILE: material change since last review",IF(AND(ISNUMBER(X41),$O$3&lt;&gt;"",$O$3&gt;X41),"OVERDUE review",IF(AND(AE41&lt;&gt;"",$O$3&lt;&gt;"",$O$3&gt;AE41,AB41&lt;&gt;"No open mismatch"),"Remediation target passed",IF(ISNUMBER(X41),"Review scheduled","No date: see exposure status")))))</f>
        <v/>
      </c>
      <c r="AH41" s="15" t="str">
        <f aca="false">IF(COUNTA(H41,J41,K41,M41)&lt;4,"",IF(AND(H41="Prohibited",M41="Approved"),"Contract prohibits what the operator approved",IF(AND(M41="Approved",OR(N41="",LEFT(N41,4)="None",LEFT(N41,3)="Not")),"Approved but no authoriser recorded",IF(AND(K41="Verified",OR(J41="Unknown",J41="Path open, not demonstrated")),"Evidence marked verified but capability not demonstrated",IF(AND(M41="Not approved",N41&lt;&gt;"",LEFT(N41,4)&lt;&gt;"None",LEFT(N41,3)&lt;&gt;"Not",ISNUMBER(SEARCH("approv",N41)),NOT(ISNUMBER(SEARCH("no current",N41)))),"Not approved but an approval is recorded","OK")))))</f>
        <v/>
      </c>
    </row>
    <row r="42" customFormat="false" ht="15" hidden="false" customHeight="true" outlineLevel="0" collapsed="false">
      <c r="A42" s="9"/>
      <c r="B42" s="10"/>
      <c r="C42" s="10"/>
      <c r="D42" s="10"/>
      <c r="E42" s="10"/>
      <c r="F42" s="10"/>
      <c r="G42" s="10"/>
      <c r="H42" s="10"/>
      <c r="I42" s="10"/>
      <c r="J42" s="10"/>
      <c r="K42" s="10"/>
      <c r="L42" s="10"/>
      <c r="M42" s="10"/>
      <c r="N42" s="10"/>
      <c r="O42" s="15" t="str">
        <f aca="false">IF(COUNTA(H42,J42,K42,M42)=0,"",IF(COUNTA(H42,J42,K42,M42)&lt;4,"Incomplete inputs",IF(AH42&lt;&gt;"OK","Inconsistent inputs: resolve before classifying",IF(AND(J42="Demonstrated",OR(H42="Prohibited",M42="Not approved")),"Capability exceeds authority",IF(J42="Path open, not demonstrated","Evidence insufficient: unresolved reachability",IF(H42="Silent","Authority undefined",IF(OR(J42="Unknown",K42="None",K42="Vendor attestation only"),"Evidence insufficient",IF(AND(H42="Permitted",M42="Approved",K42="Verified"),"Authorised and verified","Authorised but unverified"))))))))</f>
        <v/>
      </c>
      <c r="P42" s="15" t="str">
        <f aca="false">IF(O42="","",IF(LEFT(O42,3)="Inc","Validation warning: fix inputs",IF(OR(O42="Capability exceeds authority",O42="Evidence insufficient: unresolved reachability",AND(OR(O42="Authority undefined",O42="Evidence insufficient"),AC42="Yes")),IF(AND(R42="In force, verified",AA42&lt;&gt;"",LEFT(AA42,7)&lt;&gt;"Pending"),"Contained (interim): finding stays open","NOT CONTAINED: act now, do not wait for review"),IF(AND(OR(O42="Authority undefined",O42="Evidence insufficient"),AC42&lt;&gt;"No"),"DECISION REQUIRED: containment not assessed",IF(O42="Authorised and verified","No open mismatch","Open mismatch: remediate to plan")))))</f>
        <v/>
      </c>
      <c r="Q42" s="10"/>
      <c r="R42" s="10"/>
      <c r="S42" s="10"/>
      <c r="T42" s="10"/>
      <c r="U42" s="10"/>
      <c r="V42" s="10"/>
      <c r="W42" s="16"/>
      <c r="X42" s="17" t="str">
        <f aca="false">IF(OR(W42="",G42="",O42=""),"",IF(LEFT(P42,3)="NOT","Contain first",IF(LEFT(P42,3)="DEC","Decide containment first",IF(LEFT(P42,3)="Val","Fix inputs first",W42+IF(O42="Authorised and verified",INDEX(Lists!$I$3:$I$7,MATCH(G42,Lists!$H$3:$H$7,0)),MIN(INDEX(Lists!$I$3:$I$7,MATCH(G42,Lists!$H$3:$H$7,0)),Lists!$I$9))))))</f>
        <v/>
      </c>
      <c r="Y42" s="10"/>
      <c r="Z42" s="10"/>
      <c r="AA42" s="10"/>
      <c r="AB42" s="15" t="str">
        <f aca="false">IF(O42="","",IF(O42="Authorised and verified","No open mismatch","Open: closes only when reclassified as authorised and verified"))</f>
        <v/>
      </c>
      <c r="AC42" s="10"/>
      <c r="AD42" s="10"/>
      <c r="AE42" s="16"/>
      <c r="AF42" s="16"/>
      <c r="AG42" s="15" t="str">
        <f aca="false">IF(O42="","",IF(AND(AF42&lt;&gt;"",W42&lt;&gt;"",AF42&gt;W42),"RE-RECONCILE: material change since last review",IF(AND(ISNUMBER(X42),$O$3&lt;&gt;"",$O$3&gt;X42),"OVERDUE review",IF(AND(AE42&lt;&gt;"",$O$3&lt;&gt;"",$O$3&gt;AE42,AB42&lt;&gt;"No open mismatch"),"Remediation target passed",IF(ISNUMBER(X42),"Review scheduled","No date: see exposure status")))))</f>
        <v/>
      </c>
      <c r="AH42" s="15" t="str">
        <f aca="false">IF(COUNTA(H42,J42,K42,M42)&lt;4,"",IF(AND(H42="Prohibited",M42="Approved"),"Contract prohibits what the operator approved",IF(AND(M42="Approved",OR(N42="",LEFT(N42,4)="None",LEFT(N42,3)="Not")),"Approved but no authoriser recorded",IF(AND(K42="Verified",OR(J42="Unknown",J42="Path open, not demonstrated")),"Evidence marked verified but capability not demonstrated",IF(AND(M42="Not approved",N42&lt;&gt;"",LEFT(N42,4)&lt;&gt;"None",LEFT(N42,3)&lt;&gt;"Not",ISNUMBER(SEARCH("approv",N42)),NOT(ISNUMBER(SEARCH("no current",N42)))),"Not approved but an approval is recorded","OK")))))</f>
        <v/>
      </c>
    </row>
    <row r="43" customFormat="false" ht="15" hidden="false" customHeight="true" outlineLevel="0" collapsed="false">
      <c r="A43" s="9"/>
      <c r="B43" s="10"/>
      <c r="C43" s="10"/>
      <c r="D43" s="10"/>
      <c r="E43" s="10"/>
      <c r="F43" s="10"/>
      <c r="G43" s="10"/>
      <c r="H43" s="10"/>
      <c r="I43" s="10"/>
      <c r="J43" s="10"/>
      <c r="K43" s="10"/>
      <c r="L43" s="10"/>
      <c r="M43" s="10"/>
      <c r="N43" s="10"/>
      <c r="O43" s="15" t="str">
        <f aca="false">IF(COUNTA(H43,J43,K43,M43)=0,"",IF(COUNTA(H43,J43,K43,M43)&lt;4,"Incomplete inputs",IF(AH43&lt;&gt;"OK","Inconsistent inputs: resolve before classifying",IF(AND(J43="Demonstrated",OR(H43="Prohibited",M43="Not approved")),"Capability exceeds authority",IF(J43="Path open, not demonstrated","Evidence insufficient: unresolved reachability",IF(H43="Silent","Authority undefined",IF(OR(J43="Unknown",K43="None",K43="Vendor attestation only"),"Evidence insufficient",IF(AND(H43="Permitted",M43="Approved",K43="Verified"),"Authorised and verified","Authorised but unverified"))))))))</f>
        <v/>
      </c>
      <c r="P43" s="15" t="str">
        <f aca="false">IF(O43="","",IF(LEFT(O43,3)="Inc","Validation warning: fix inputs",IF(OR(O43="Capability exceeds authority",O43="Evidence insufficient: unresolved reachability",AND(OR(O43="Authority undefined",O43="Evidence insufficient"),AC43="Yes")),IF(AND(R43="In force, verified",AA43&lt;&gt;"",LEFT(AA43,7)&lt;&gt;"Pending"),"Contained (interim): finding stays open","NOT CONTAINED: act now, do not wait for review"),IF(AND(OR(O43="Authority undefined",O43="Evidence insufficient"),AC43&lt;&gt;"No"),"DECISION REQUIRED: containment not assessed",IF(O43="Authorised and verified","No open mismatch","Open mismatch: remediate to plan")))))</f>
        <v/>
      </c>
      <c r="Q43" s="10"/>
      <c r="R43" s="10"/>
      <c r="S43" s="10"/>
      <c r="T43" s="10"/>
      <c r="U43" s="10"/>
      <c r="V43" s="10"/>
      <c r="W43" s="16"/>
      <c r="X43" s="17" t="str">
        <f aca="false">IF(OR(W43="",G43="",O43=""),"",IF(LEFT(P43,3)="NOT","Contain first",IF(LEFT(P43,3)="DEC","Decide containment first",IF(LEFT(P43,3)="Val","Fix inputs first",W43+IF(O43="Authorised and verified",INDEX(Lists!$I$3:$I$7,MATCH(G43,Lists!$H$3:$H$7,0)),MIN(INDEX(Lists!$I$3:$I$7,MATCH(G43,Lists!$H$3:$H$7,0)),Lists!$I$9))))))</f>
        <v/>
      </c>
      <c r="Y43" s="10"/>
      <c r="Z43" s="10"/>
      <c r="AA43" s="10"/>
      <c r="AB43" s="15" t="str">
        <f aca="false">IF(O43="","",IF(O43="Authorised and verified","No open mismatch","Open: closes only when reclassified as authorised and verified"))</f>
        <v/>
      </c>
      <c r="AC43" s="10"/>
      <c r="AD43" s="10"/>
      <c r="AE43" s="16"/>
      <c r="AF43" s="16"/>
      <c r="AG43" s="15" t="str">
        <f aca="false">IF(O43="","",IF(AND(AF43&lt;&gt;"",W43&lt;&gt;"",AF43&gt;W43),"RE-RECONCILE: material change since last review",IF(AND(ISNUMBER(X43),$O$3&lt;&gt;"",$O$3&gt;X43),"OVERDUE review",IF(AND(AE43&lt;&gt;"",$O$3&lt;&gt;"",$O$3&gt;AE43,AB43&lt;&gt;"No open mismatch"),"Remediation target passed",IF(ISNUMBER(X43),"Review scheduled","No date: see exposure status")))))</f>
        <v/>
      </c>
      <c r="AH43" s="15" t="str">
        <f aca="false">IF(COUNTA(H43,J43,K43,M43)&lt;4,"",IF(AND(H43="Prohibited",M43="Approved"),"Contract prohibits what the operator approved",IF(AND(M43="Approved",OR(N43="",LEFT(N43,4)="None",LEFT(N43,3)="Not")),"Approved but no authoriser recorded",IF(AND(K43="Verified",OR(J43="Unknown",J43="Path open, not demonstrated")),"Evidence marked verified but capability not demonstrated",IF(AND(M43="Not approved",N43&lt;&gt;"",LEFT(N43,4)&lt;&gt;"None",LEFT(N43,3)&lt;&gt;"Not",ISNUMBER(SEARCH("approv",N43)),NOT(ISNUMBER(SEARCH("no current",N43)))),"Not approved but an approval is recorded","OK")))))</f>
        <v/>
      </c>
    </row>
    <row r="44" customFormat="false" ht="15" hidden="false" customHeight="true" outlineLevel="0" collapsed="false">
      <c r="A44" s="9"/>
      <c r="B44" s="10"/>
      <c r="C44" s="10"/>
      <c r="D44" s="10"/>
      <c r="E44" s="10"/>
      <c r="F44" s="10"/>
      <c r="G44" s="10"/>
      <c r="H44" s="10"/>
      <c r="I44" s="10"/>
      <c r="J44" s="10"/>
      <c r="K44" s="10"/>
      <c r="L44" s="10"/>
      <c r="M44" s="10"/>
      <c r="N44" s="10"/>
      <c r="O44" s="15" t="str">
        <f aca="false">IF(COUNTA(H44,J44,K44,M44)=0,"",IF(COUNTA(H44,J44,K44,M44)&lt;4,"Incomplete inputs",IF(AH44&lt;&gt;"OK","Inconsistent inputs: resolve before classifying",IF(AND(J44="Demonstrated",OR(H44="Prohibited",M44="Not approved")),"Capability exceeds authority",IF(J44="Path open, not demonstrated","Evidence insufficient: unresolved reachability",IF(H44="Silent","Authority undefined",IF(OR(J44="Unknown",K44="None",K44="Vendor attestation only"),"Evidence insufficient",IF(AND(H44="Permitted",M44="Approved",K44="Verified"),"Authorised and verified","Authorised but unverified"))))))))</f>
        <v/>
      </c>
      <c r="P44" s="15" t="str">
        <f aca="false">IF(O44="","",IF(LEFT(O44,3)="Inc","Validation warning: fix inputs",IF(OR(O44="Capability exceeds authority",O44="Evidence insufficient: unresolved reachability",AND(OR(O44="Authority undefined",O44="Evidence insufficient"),AC44="Yes")),IF(AND(R44="In force, verified",AA44&lt;&gt;"",LEFT(AA44,7)&lt;&gt;"Pending"),"Contained (interim): finding stays open","NOT CONTAINED: act now, do not wait for review"),IF(AND(OR(O44="Authority undefined",O44="Evidence insufficient"),AC44&lt;&gt;"No"),"DECISION REQUIRED: containment not assessed",IF(O44="Authorised and verified","No open mismatch","Open mismatch: remediate to plan")))))</f>
        <v/>
      </c>
      <c r="Q44" s="10"/>
      <c r="R44" s="10"/>
      <c r="S44" s="10"/>
      <c r="T44" s="10"/>
      <c r="U44" s="10"/>
      <c r="V44" s="10"/>
      <c r="W44" s="16"/>
      <c r="X44" s="17" t="str">
        <f aca="false">IF(OR(W44="",G44="",O44=""),"",IF(LEFT(P44,3)="NOT","Contain first",IF(LEFT(P44,3)="DEC","Decide containment first",IF(LEFT(P44,3)="Val","Fix inputs first",W44+IF(O44="Authorised and verified",INDEX(Lists!$I$3:$I$7,MATCH(G44,Lists!$H$3:$H$7,0)),MIN(INDEX(Lists!$I$3:$I$7,MATCH(G44,Lists!$H$3:$H$7,0)),Lists!$I$9))))))</f>
        <v/>
      </c>
      <c r="Y44" s="10"/>
      <c r="Z44" s="10"/>
      <c r="AA44" s="10"/>
      <c r="AB44" s="15" t="str">
        <f aca="false">IF(O44="","",IF(O44="Authorised and verified","No open mismatch","Open: closes only when reclassified as authorised and verified"))</f>
        <v/>
      </c>
      <c r="AC44" s="10"/>
      <c r="AD44" s="10"/>
      <c r="AE44" s="16"/>
      <c r="AF44" s="16"/>
      <c r="AG44" s="15" t="str">
        <f aca="false">IF(O44="","",IF(AND(AF44&lt;&gt;"",W44&lt;&gt;"",AF44&gt;W44),"RE-RECONCILE: material change since last review",IF(AND(ISNUMBER(X44),$O$3&lt;&gt;"",$O$3&gt;X44),"OVERDUE review",IF(AND(AE44&lt;&gt;"",$O$3&lt;&gt;"",$O$3&gt;AE44,AB44&lt;&gt;"No open mismatch"),"Remediation target passed",IF(ISNUMBER(X44),"Review scheduled","No date: see exposure status")))))</f>
        <v/>
      </c>
      <c r="AH44" s="15" t="str">
        <f aca="false">IF(COUNTA(H44,J44,K44,M44)&lt;4,"",IF(AND(H44="Prohibited",M44="Approved"),"Contract prohibits what the operator approved",IF(AND(M44="Approved",OR(N44="",LEFT(N44,4)="None",LEFT(N44,3)="Not")),"Approved but no authoriser recorded",IF(AND(K44="Verified",OR(J44="Unknown",J44="Path open, not demonstrated")),"Evidence marked verified but capability not demonstrated",IF(AND(M44="Not approved",N44&lt;&gt;"",LEFT(N44,4)&lt;&gt;"None",LEFT(N44,3)&lt;&gt;"Not",ISNUMBER(SEARCH("approv",N44)),NOT(ISNUMBER(SEARCH("no current",N44)))),"Not approved but an approval is recorded","OK")))))</f>
        <v/>
      </c>
    </row>
    <row r="46" customFormat="false" ht="15" hidden="false" customHeight="true" outlineLevel="0" collapsed="false">
      <c r="B46" s="6" t="s">
        <v>200</v>
      </c>
    </row>
    <row r="47" customFormat="false" ht="15" hidden="false" customHeight="true" outlineLevel="0" collapsed="false">
      <c r="B47" s="18" t="s">
        <v>201</v>
      </c>
      <c r="C47" s="18" t="n">
        <f aca="false">COUNTIF($O$5:$O$44,B47)</f>
        <v>0</v>
      </c>
    </row>
    <row r="48" customFormat="false" ht="15" hidden="false" customHeight="true" outlineLevel="0" collapsed="false">
      <c r="B48" s="18" t="s">
        <v>202</v>
      </c>
      <c r="C48" s="18" t="n">
        <f aca="false">COUNTIF($O$5:$O$44,B48)</f>
        <v>0</v>
      </c>
    </row>
    <row r="49" customFormat="false" ht="15" hidden="false" customHeight="true" outlineLevel="0" collapsed="false">
      <c r="B49" s="18" t="s">
        <v>203</v>
      </c>
      <c r="C49" s="18" t="n">
        <f aca="false">COUNTIF($O$5:$O$44,B49)</f>
        <v>0</v>
      </c>
    </row>
    <row r="50" customFormat="false" ht="15" hidden="false" customHeight="true" outlineLevel="0" collapsed="false">
      <c r="B50" s="18" t="s">
        <v>204</v>
      </c>
      <c r="C50" s="18" t="n">
        <f aca="false">COUNTIF($O$5:$O$44,B50)</f>
        <v>0</v>
      </c>
    </row>
    <row r="51" customFormat="false" ht="15" hidden="false" customHeight="true" outlineLevel="0" collapsed="false">
      <c r="B51" s="18" t="s">
        <v>205</v>
      </c>
      <c r="C51" s="18" t="n">
        <f aca="false">COUNTIF($O$5:$O$44,B51)</f>
        <v>0</v>
      </c>
    </row>
    <row r="52" customFormat="false" ht="15" hidden="false" customHeight="true" outlineLevel="0" collapsed="false">
      <c r="B52" s="18" t="s">
        <v>206</v>
      </c>
      <c r="C52" s="18" t="n">
        <f aca="false">COUNTIF($O$5:$O$44,B52)</f>
        <v>0</v>
      </c>
    </row>
    <row r="53" customFormat="false" ht="15" hidden="false" customHeight="true" outlineLevel="0" collapsed="false">
      <c r="B53" s="6" t="s">
        <v>207</v>
      </c>
      <c r="C53" s="6" t="n">
        <f aca="false">SUM(C47:C52)</f>
        <v>0</v>
      </c>
    </row>
    <row r="55" customFormat="false" ht="15" hidden="false" customHeight="true" outlineLevel="0" collapsed="false">
      <c r="B55" s="6" t="s">
        <v>208</v>
      </c>
    </row>
    <row r="56" customFormat="false" ht="15" hidden="false" customHeight="true" outlineLevel="0" collapsed="false">
      <c r="B56" s="18" t="s">
        <v>209</v>
      </c>
      <c r="C56" s="6" t="n">
        <f aca="false">COUNTIF($O$5:$O$44,"Inc*")</f>
        <v>0</v>
      </c>
    </row>
    <row r="57" customFormat="false" ht="15" hidden="false" customHeight="true" outlineLevel="0" collapsed="false">
      <c r="B57" s="18" t="s">
        <v>210</v>
      </c>
      <c r="C57" s="6" t="n">
        <f aca="false">COUNTIF($P$5:$P$44,"NOT*")</f>
        <v>0</v>
      </c>
    </row>
    <row r="58" customFormat="false" ht="15" hidden="false" customHeight="true" outlineLevel="0" collapsed="false">
      <c r="B58" s="18" t="s">
        <v>211</v>
      </c>
      <c r="C58" s="6" t="n">
        <f aca="false">COUNTIF($P$5:$P$44,"DEC*")</f>
        <v>0</v>
      </c>
    </row>
    <row r="59" customFormat="false" ht="15" hidden="false" customHeight="true" outlineLevel="0" collapsed="false">
      <c r="B59" s="18" t="s">
        <v>212</v>
      </c>
      <c r="C59" s="6" t="n">
        <f aca="false">COUNTIF($P$5:$P$44,"Contained*")</f>
        <v>0</v>
      </c>
    </row>
    <row r="60" customFormat="false" ht="15" hidden="false" customHeight="true" outlineLevel="0" collapsed="false">
      <c r="B60" s="18" t="s">
        <v>213</v>
      </c>
      <c r="C60" s="6" t="n">
        <f aca="false">COUNTIF($AG$5:$AG$44,"OVERDUE*")</f>
        <v>0</v>
      </c>
    </row>
    <row r="61" customFormat="false" ht="15" hidden="false" customHeight="true" outlineLevel="0" collapsed="false">
      <c r="B61" s="18" t="s">
        <v>214</v>
      </c>
      <c r="C61" s="6" t="n">
        <f aca="false">COUNTIF($AG$5:$AG$44,"RE-*")</f>
        <v>0</v>
      </c>
    </row>
    <row r="62" customFormat="false" ht="15" hidden="false" customHeight="true" outlineLevel="0" collapsed="false">
      <c r="B62" s="18" t="s">
        <v>215</v>
      </c>
      <c r="C62" s="6" t="n">
        <f aca="false">COUNTIF($AG$5:$AG$44,"Rem*")</f>
        <v>0</v>
      </c>
    </row>
  </sheetData>
  <mergeCells count="1">
    <mergeCell ref="A2:L2"/>
  </mergeCells>
  <conditionalFormatting sqref="P5:P44">
    <cfRule type="expression" priority="2" aboveAverage="0" equalAverage="0" bottom="0" percent="0" rank="0" text="" dxfId="0">
      <formula>LEFT($P5,3)="NOT"</formula>
    </cfRule>
    <cfRule type="expression" priority="3" aboveAverage="0" equalAverage="0" bottom="0" percent="0" rank="0" text="" dxfId="1">
      <formula>LEFT($P5,3)="DEC"</formula>
    </cfRule>
    <cfRule type="expression" priority="4" aboveAverage="0" equalAverage="0" bottom="0" percent="0" rank="0" text="" dxfId="1">
      <formula>LEFT($P5,3)="Val"</formula>
    </cfRule>
    <cfRule type="expression" priority="5" aboveAverage="0" equalAverage="0" bottom="0" percent="0" rank="0" text="" dxfId="2">
      <formula>LEFT($P5,9)="Contained"</formula>
    </cfRule>
  </conditionalFormatting>
  <conditionalFormatting sqref="AG5:AG44">
    <cfRule type="expression" priority="6" aboveAverage="0" equalAverage="0" bottom="0" percent="0" rank="0" text="" dxfId="0">
      <formula>LEFT($AG5,7)="OVERDUE"</formula>
    </cfRule>
    <cfRule type="expression" priority="7" aboveAverage="0" equalAverage="0" bottom="0" percent="0" rank="0" text="" dxfId="1">
      <formula>LEFT($AG5,3)="RE-"</formula>
    </cfRule>
    <cfRule type="expression" priority="8" aboveAverage="0" equalAverage="0" bottom="0" percent="0" rank="0" text="" dxfId="1">
      <formula>LEFT($AG5,3)="Rem"</formula>
    </cfRule>
  </conditionalFormatting>
  <conditionalFormatting sqref="AH5:AH44">
    <cfRule type="expression" priority="9" aboveAverage="0" equalAverage="0" bottom="0" percent="0" rank="0" text="" dxfId="1">
      <formula>AND($AH5&lt;&gt;"",$AH5&lt;&gt;"OK")</formula>
    </cfRule>
  </conditionalFormatting>
  <conditionalFormatting sqref="O5:O44">
    <cfRule type="expression" priority="10" aboveAverage="0" equalAverage="0" bottom="0" percent="0" rank="0" text="" dxfId="1">
      <formula>LEFT($O5,3)="Inc"</formula>
    </cfRule>
    <cfRule type="expression" priority="11" aboveAverage="0" equalAverage="0" bottom="0" percent="0" rank="0" text="" dxfId="3">
      <formula>$O5="Capability exceeds authority"</formula>
    </cfRule>
    <cfRule type="expression" priority="12" aboveAverage="0" equalAverage="0" bottom="0" percent="0" rank="0" text="" dxfId="4">
      <formula>$O5="Evidence insufficient: unresolved reachability"</formula>
    </cfRule>
    <cfRule type="expression" priority="13" aboveAverage="0" equalAverage="0" bottom="0" percent="0" rank="0" text="" dxfId="5">
      <formula>$O5="Authority undefined"</formula>
    </cfRule>
    <cfRule type="expression" priority="14" aboveAverage="0" equalAverage="0" bottom="0" percent="0" rank="0" text="" dxfId="6">
      <formula>$O5="Evidence insufficient"</formula>
    </cfRule>
    <cfRule type="expression" priority="15" aboveAverage="0" equalAverage="0" bottom="0" percent="0" rank="0" text="" dxfId="7">
      <formula>$O5="Authorised but unverified"</formula>
    </cfRule>
    <cfRule type="expression" priority="16" aboveAverage="0" equalAverage="0" bottom="0" percent="0" rank="0" text="" dxfId="2">
      <formula>$O5="Authorised and verified"</formula>
    </cfRule>
  </conditionalFormatting>
  <dataValidations count="8">
    <dataValidation allowBlank="true" errorStyle="stop" operator="between" showDropDown="false" showErrorMessage="false" showInputMessage="false" sqref="H5:H44" type="list">
      <formula1>Lists!$A$2:$A$4</formula1>
      <formula2>0</formula2>
    </dataValidation>
    <dataValidation allowBlank="true" errorStyle="stop" operator="between" showDropDown="false" showErrorMessage="false" showInputMessage="false" sqref="J5:J44" type="list">
      <formula1>Lists!$B$2:$B$5</formula1>
      <formula2>0</formula2>
    </dataValidation>
    <dataValidation allowBlank="true" errorStyle="stop" operator="between" showDropDown="false" showErrorMessage="false" showInputMessage="false" sqref="K5:K44" type="list">
      <formula1>Lists!$C$2:$C$5</formula1>
      <formula2>0</formula2>
    </dataValidation>
    <dataValidation allowBlank="true" errorStyle="stop" operator="between" showDropDown="false" showErrorMessage="false" showInputMessage="false" sqref="M5:M44" type="list">
      <formula1>Lists!$D$2:$D$4</formula1>
      <formula2>0</formula2>
    </dataValidation>
    <dataValidation allowBlank="true" errorStyle="stop" operator="between" showDropDown="false" showErrorMessage="false" showInputMessage="false" sqref="G5:G44" type="list">
      <formula1>Lists!$E$2:$E$6</formula1>
      <formula2>0</formula2>
    </dataValidation>
    <dataValidation allowBlank="true" errorStyle="stop" operator="between" showDropDown="false" showErrorMessage="false" showInputMessage="false" sqref="R5:R44" type="list">
      <formula1>Lists!$G$2:$G$5</formula1>
      <formula2>0</formula2>
    </dataValidation>
    <dataValidation allowBlank="true" errorStyle="stop" operator="between" showDropDown="false" showErrorMessage="false" showInputMessage="false" sqref="AC5:AC44" type="list">
      <formula1>"Yes,No,Not assessed"</formula1>
      <formula2>0</formula2>
    </dataValidation>
    <dataValidation allowBlank="true" errorStyle="stop" operator="greaterThan" showDropDown="false" showErrorMessage="false" showInputMessage="false" sqref="O3 W5:W44 AE5:AF44"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0"/>
    <col collapsed="false" customWidth="true" hidden="false" outlineLevel="0" max="3" min="3" style="1" width="24"/>
    <col collapsed="false" customWidth="true" hidden="false" outlineLevel="0" max="4" min="4" style="1" width="12"/>
    <col collapsed="false" customWidth="true" hidden="false" outlineLevel="0" max="5" min="5" style="1" width="16"/>
    <col collapsed="false" customWidth="true" hidden="false" outlineLevel="0" max="6" min="6" style="1" width="14"/>
    <col collapsed="false" customWidth="true" hidden="false" outlineLevel="0" max="7" min="7" style="1" width="16"/>
    <col collapsed="false" customWidth="true" hidden="false" outlineLevel="0" max="8" min="8" style="1" width="26"/>
    <col collapsed="false" customWidth="true" hidden="false" outlineLevel="0" max="10" min="9" style="1" width="24"/>
    <col collapsed="false" customWidth="true" hidden="false" outlineLevel="0" max="11" min="11" style="1" width="22"/>
    <col collapsed="false" customWidth="true" hidden="false" outlineLevel="0" max="12" min="12" style="1" width="34"/>
  </cols>
  <sheetData>
    <row r="1" customFormat="false" ht="17.25" hidden="false" customHeight="true" outlineLevel="0" collapsed="false">
      <c r="A1" s="2" t="s">
        <v>216</v>
      </c>
    </row>
    <row r="2" customFormat="false" ht="25.5" hidden="false" customHeight="true" outlineLevel="0" collapsed="false">
      <c r="A2" s="3" t="s">
        <v>1</v>
      </c>
      <c r="B2" s="3"/>
      <c r="C2" s="3"/>
      <c r="D2" s="3"/>
      <c r="E2" s="3"/>
      <c r="F2" s="3"/>
      <c r="G2" s="3"/>
      <c r="H2" s="3"/>
    </row>
    <row r="3" customFormat="false" ht="15" hidden="false" customHeight="true" outlineLevel="0" collapsed="false">
      <c r="A3" s="19" t="s">
        <v>217</v>
      </c>
    </row>
    <row r="4" customFormat="false" ht="23.25" hidden="false" customHeight="true" outlineLevel="0" collapsed="false">
      <c r="A4" s="7" t="s">
        <v>218</v>
      </c>
      <c r="B4" s="7" t="s">
        <v>219</v>
      </c>
      <c r="C4" s="7" t="s">
        <v>220</v>
      </c>
      <c r="D4" s="7" t="s">
        <v>221</v>
      </c>
      <c r="E4" s="7" t="s">
        <v>222</v>
      </c>
      <c r="F4" s="7" t="s">
        <v>223</v>
      </c>
      <c r="G4" s="7" t="s">
        <v>224</v>
      </c>
      <c r="H4" s="7" t="s">
        <v>225</v>
      </c>
      <c r="I4" s="7" t="s">
        <v>226</v>
      </c>
      <c r="J4" s="7" t="s">
        <v>227</v>
      </c>
      <c r="K4" s="7" t="s">
        <v>228</v>
      </c>
      <c r="L4" s="7" t="s">
        <v>229</v>
      </c>
    </row>
    <row r="5" customFormat="false" ht="60" hidden="false" customHeight="true" outlineLevel="0" collapsed="false">
      <c r="A5" s="15"/>
      <c r="B5" s="10"/>
      <c r="C5" s="10"/>
      <c r="D5" s="10"/>
      <c r="E5" s="10"/>
      <c r="F5" s="10"/>
      <c r="G5" s="10"/>
      <c r="H5" s="10"/>
      <c r="I5" s="10"/>
      <c r="J5" s="10"/>
      <c r="K5" s="10"/>
      <c r="L5" s="10"/>
    </row>
    <row r="6" customFormat="false" ht="60" hidden="false" customHeight="true" outlineLevel="0" collapsed="false">
      <c r="A6" s="15"/>
      <c r="B6" s="10"/>
      <c r="C6" s="10"/>
      <c r="D6" s="10"/>
      <c r="E6" s="10"/>
      <c r="F6" s="10"/>
      <c r="G6" s="10"/>
      <c r="H6" s="10"/>
      <c r="I6" s="10"/>
      <c r="J6" s="10"/>
      <c r="K6" s="10"/>
      <c r="L6" s="10"/>
    </row>
    <row r="7" customFormat="false" ht="60" hidden="false" customHeight="true" outlineLevel="0" collapsed="false">
      <c r="A7" s="15"/>
      <c r="B7" s="10"/>
      <c r="C7" s="10"/>
      <c r="D7" s="10"/>
      <c r="E7" s="10"/>
      <c r="F7" s="10"/>
      <c r="G7" s="10"/>
      <c r="H7" s="10"/>
      <c r="I7" s="10"/>
      <c r="J7" s="10"/>
      <c r="K7" s="10"/>
      <c r="L7" s="10"/>
    </row>
    <row r="8" customFormat="false" ht="60" hidden="false" customHeight="true" outlineLevel="0" collapsed="false">
      <c r="A8" s="15"/>
      <c r="B8" s="10"/>
      <c r="C8" s="10"/>
      <c r="D8" s="10"/>
      <c r="E8" s="10"/>
      <c r="F8" s="10"/>
      <c r="G8" s="10"/>
      <c r="H8" s="10"/>
      <c r="I8" s="10"/>
      <c r="J8" s="10"/>
      <c r="K8" s="10"/>
      <c r="L8" s="10"/>
    </row>
  </sheetData>
  <mergeCells count="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L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28"/>
    <col collapsed="false" customWidth="true" hidden="false" outlineLevel="0" max="3" min="3" style="1" width="20"/>
    <col collapsed="false" customWidth="true" hidden="false" outlineLevel="0" max="4" min="4" style="1" width="24"/>
    <col collapsed="false" customWidth="true" hidden="false" outlineLevel="0" max="5" min="5" style="1" width="18"/>
    <col collapsed="false" customWidth="true" hidden="false" outlineLevel="0" max="6" min="6" style="1" width="12"/>
    <col collapsed="false" customWidth="true" hidden="false" outlineLevel="0" max="7" min="7" style="1" width="16"/>
    <col collapsed="false" customWidth="true" hidden="false" outlineLevel="0" max="8" min="8" style="1" width="12"/>
    <col collapsed="false" customWidth="true" hidden="false" outlineLevel="0" max="9" min="9" style="1" width="18"/>
    <col collapsed="false" customWidth="true" hidden="false" outlineLevel="0" max="10" min="10" style="1" width="15"/>
    <col collapsed="false" customWidth="true" hidden="false" outlineLevel="0" max="11" min="11" style="1" width="14"/>
    <col collapsed="false" customWidth="true" hidden="false" outlineLevel="0" max="12" min="12" style="1" width="18"/>
    <col collapsed="false" customWidth="true" hidden="false" outlineLevel="0" max="13" min="13" style="1" width="12"/>
    <col collapsed="false" customWidth="true" hidden="false" outlineLevel="0" max="14" min="14" style="1" width="18"/>
    <col collapsed="false" customWidth="true" hidden="false" outlineLevel="0" max="16" min="15" style="1" width="24"/>
    <col collapsed="false" customWidth="true" hidden="false" outlineLevel="0" max="17" min="17" style="1" width="34"/>
    <col collapsed="false" customWidth="true" hidden="false" outlineLevel="0" max="18" min="18" style="1" width="15"/>
    <col collapsed="false" customWidth="true" hidden="false" outlineLevel="0" max="19" min="19" style="1" width="16"/>
    <col collapsed="false" customWidth="true" hidden="false" outlineLevel="0" max="20" min="20" style="1" width="42"/>
    <col collapsed="false" customWidth="true" hidden="false" outlineLevel="0" max="21" min="21" style="1" width="16"/>
    <col collapsed="false" customWidth="true" hidden="false" outlineLevel="0" max="22" min="22" style="1" width="18"/>
    <col collapsed="false" customWidth="true" hidden="false" outlineLevel="0" max="23" min="23" style="1" width="11"/>
    <col collapsed="false" customWidth="true" hidden="false" outlineLevel="0" max="24" min="24" style="1" width="13"/>
    <col collapsed="false" customWidth="true" hidden="false" outlineLevel="0" max="25" min="25" style="1" width="24"/>
    <col collapsed="false" customWidth="true" hidden="false" outlineLevel="0" max="26" min="26" style="1" width="22"/>
    <col collapsed="false" customWidth="true" hidden="false" outlineLevel="0" max="27" min="27" style="1" width="24"/>
    <col collapsed="false" customWidth="true" hidden="false" outlineLevel="0" max="28" min="28" style="1" width="28"/>
    <col collapsed="false" customWidth="true" hidden="false" outlineLevel="0" max="29" min="29" style="1" width="16"/>
    <col collapsed="false" customWidth="true" hidden="false" outlineLevel="0" max="30" min="30" style="1" width="36"/>
    <col collapsed="false" customWidth="true" hidden="false" outlineLevel="0" max="32" min="31" style="1" width="12"/>
    <col collapsed="false" customWidth="true" hidden="false" outlineLevel="0" max="33" min="33" style="1" width="24"/>
    <col collapsed="false" customWidth="true" hidden="false" outlineLevel="0" max="34" min="34" style="1" width="28"/>
    <col collapsed="false" customWidth="true" hidden="false" outlineLevel="0" max="36" min="35" style="1" width="30"/>
    <col collapsed="false" customWidth="true" hidden="false" outlineLevel="0" max="37" min="37" style="1" width="26"/>
    <col collapsed="false" customWidth="true" hidden="false" outlineLevel="0" max="38" min="38" style="1" width="10"/>
  </cols>
  <sheetData>
    <row r="1" customFormat="false" ht="17.25" hidden="false" customHeight="true" outlineLevel="0" collapsed="false">
      <c r="A1" s="2" t="s">
        <v>230</v>
      </c>
    </row>
    <row r="2" customFormat="false" ht="25.5" hidden="false" customHeight="true" outlineLevel="0" collapsed="false">
      <c r="A2" s="3" t="s">
        <v>231</v>
      </c>
      <c r="B2" s="3"/>
      <c r="C2" s="3"/>
      <c r="D2" s="3"/>
      <c r="E2" s="3"/>
      <c r="F2" s="3"/>
      <c r="G2" s="3"/>
      <c r="H2" s="3"/>
      <c r="I2" s="3"/>
      <c r="J2" s="3"/>
      <c r="K2" s="3"/>
      <c r="L2" s="3"/>
    </row>
    <row r="3" customFormat="false" ht="15" hidden="false" customHeight="true" outlineLevel="0" collapsed="false">
      <c r="A3" s="11" t="s">
        <v>162</v>
      </c>
      <c r="H3" s="12" t="s">
        <v>163</v>
      </c>
      <c r="I3" s="13" t="s">
        <v>232</v>
      </c>
      <c r="K3" s="12" t="s">
        <v>164</v>
      </c>
      <c r="L3" s="13" t="s">
        <v>232</v>
      </c>
      <c r="N3" s="12" t="s">
        <v>165</v>
      </c>
      <c r="O3" s="14" t="n">
        <v>46294</v>
      </c>
    </row>
    <row r="4" customFormat="false" ht="68.25" hidden="false" customHeight="true" outlineLevel="0" collapsed="false">
      <c r="A4" s="7" t="s">
        <v>166</v>
      </c>
      <c r="B4" s="7" t="s">
        <v>167</v>
      </c>
      <c r="C4" s="7" t="s">
        <v>168</v>
      </c>
      <c r="D4" s="7" t="s">
        <v>169</v>
      </c>
      <c r="E4" s="7" t="s">
        <v>170</v>
      </c>
      <c r="F4" s="7" t="s">
        <v>171</v>
      </c>
      <c r="G4" s="7" t="s">
        <v>172</v>
      </c>
      <c r="H4" s="7" t="s">
        <v>173</v>
      </c>
      <c r="I4" s="7" t="s">
        <v>174</v>
      </c>
      <c r="J4" s="7" t="s">
        <v>175</v>
      </c>
      <c r="K4" s="7" t="s">
        <v>176</v>
      </c>
      <c r="L4" s="7" t="s">
        <v>177</v>
      </c>
      <c r="M4" s="7" t="s">
        <v>178</v>
      </c>
      <c r="N4" s="7" t="s">
        <v>179</v>
      </c>
      <c r="O4" s="7" t="s">
        <v>180</v>
      </c>
      <c r="P4" s="7" t="s">
        <v>181</v>
      </c>
      <c r="Q4" s="7" t="s">
        <v>182</v>
      </c>
      <c r="R4" s="7" t="s">
        <v>183</v>
      </c>
      <c r="S4" s="7" t="s">
        <v>184</v>
      </c>
      <c r="T4" s="7" t="s">
        <v>185</v>
      </c>
      <c r="U4" s="7" t="s">
        <v>186</v>
      </c>
      <c r="V4" s="7" t="s">
        <v>187</v>
      </c>
      <c r="W4" s="7" t="s">
        <v>188</v>
      </c>
      <c r="X4" s="7" t="s">
        <v>189</v>
      </c>
      <c r="Y4" s="7" t="s">
        <v>190</v>
      </c>
      <c r="Z4" s="7" t="s">
        <v>191</v>
      </c>
      <c r="AA4" s="7" t="s">
        <v>192</v>
      </c>
      <c r="AB4" s="7" t="s">
        <v>193</v>
      </c>
      <c r="AC4" s="7" t="s">
        <v>194</v>
      </c>
      <c r="AD4" s="7" t="s">
        <v>195</v>
      </c>
      <c r="AE4" s="7" t="s">
        <v>196</v>
      </c>
      <c r="AF4" s="7" t="s">
        <v>197</v>
      </c>
      <c r="AG4" s="7" t="s">
        <v>198</v>
      </c>
      <c r="AH4" s="7" t="s">
        <v>199</v>
      </c>
      <c r="AI4" s="7" t="s">
        <v>233</v>
      </c>
      <c r="AJ4" s="7" t="s">
        <v>234</v>
      </c>
      <c r="AK4" s="7" t="s">
        <v>235</v>
      </c>
      <c r="AL4" s="7" t="s">
        <v>236</v>
      </c>
    </row>
    <row r="5" customFormat="false" ht="30" hidden="false" customHeight="true" outlineLevel="0" collapsed="false">
      <c r="A5" s="9" t="s">
        <v>237</v>
      </c>
      <c r="B5" s="10" t="s">
        <v>238</v>
      </c>
      <c r="C5" s="10"/>
      <c r="D5" s="10"/>
      <c r="E5" s="10"/>
      <c r="F5" s="10"/>
      <c r="G5" s="10" t="s">
        <v>239</v>
      </c>
      <c r="H5" s="10" t="s">
        <v>240</v>
      </c>
      <c r="I5" s="10"/>
      <c r="J5" s="10" t="s">
        <v>241</v>
      </c>
      <c r="K5" s="10" t="s">
        <v>242</v>
      </c>
      <c r="L5" s="10"/>
      <c r="M5" s="10" t="s">
        <v>243</v>
      </c>
      <c r="N5" s="10" t="s">
        <v>244</v>
      </c>
      <c r="O5" s="15" t="str">
        <f aca="false">IF(COUNTA(H5,J5,K5,M5)=0,"",IF(COUNTA(H5,J5,K5,M5)&lt;4,"Incomplete inputs",IF(AH5&lt;&gt;"OK","Inconsistent inputs: resolve before classifying",IF(AND(J5="Demonstrated",OR(H5="Prohibited",M5="Not approved")),"Capability exceeds authority",IF(J5="Path open, not demonstrated","Evidence insufficient: unresolved reachability",IF(H5="Silent","Authority undefined",IF(OR(J5="Unknown",K5="None",K5="Vendor attestation only"),"Evidence insufficient",IF(AND(H5="Permitted",M5="Approved",K5="Verified"),"Authorised and verified","Authorised but unverified"))))))))</f>
        <v>Authorised and verified</v>
      </c>
      <c r="P5" s="15" t="str">
        <f aca="false">IF(O5="","",IF(LEFT(O5,3)="Inc","Validation warning: fix inputs",IF(OR(O5="Capability exceeds authority",O5="Evidence insufficient: unresolved reachability",AND(OR(O5="Authority undefined",O5="Evidence insufficient"),AC5="Yes")),IF(AND(R5="In force, verified",AA5&lt;&gt;"",LEFT(AA5,7)&lt;&gt;"Pending"),"Contained (interim): finding stays open","NOT CONTAINED: act now, do not wait for review"),IF(AND(OR(O5="Authority undefined",O5="Evidence insufficient"),AC5&lt;&gt;"No"),"DECISION REQUIRED: containment not assessed",IF(O5="Authorised and verified","No open mismatch","Open mismatch: remediate to plan")))))</f>
        <v>No open mismatch</v>
      </c>
      <c r="Q5" s="10"/>
      <c r="R5" s="10"/>
      <c r="S5" s="10"/>
      <c r="T5" s="10"/>
      <c r="U5" s="10"/>
      <c r="V5" s="10"/>
      <c r="W5" s="16" t="n">
        <v>46266</v>
      </c>
      <c r="X5" s="17" t="n">
        <f aca="false">IF(OR(W5="",G5="",O5=""),"",IF(LEFT(P5,3)="NOT","Contain first",IF(LEFT(P5,3)="DEC","Decide containment first",IF(LEFT(P5,3)="Val","Fix inputs first",W5+IF(O5="Authorised and verified",INDEX(Lists!$I$3:$I$7,MATCH(G5,Lists!$H$3:$H$7,0)),MIN(INDEX(Lists!$I$3:$I$7,MATCH(G5,Lists!$H$3:$H$7,0)),Lists!$I$9))))))</f>
        <v>46446</v>
      </c>
      <c r="Y5" s="10"/>
      <c r="Z5" s="10"/>
      <c r="AA5" s="10"/>
      <c r="AB5" s="15" t="str">
        <f aca="false">IF(O5="","",IF(O5="Authorised and verified","No open mismatch","Open: closes only when reclassified as authorised and verified"))</f>
        <v>No open mismatch</v>
      </c>
      <c r="AC5" s="10"/>
      <c r="AD5" s="10"/>
      <c r="AE5" s="16"/>
      <c r="AF5" s="16"/>
      <c r="AG5" s="15" t="str">
        <f aca="false">IF(O5="","",IF(AND(AF5&lt;&gt;"",W5&lt;&gt;"",AF5&gt;W5),"RE-RECONCILE: material change since last review",IF(AND(ISNUMBER(X5),$O$3&lt;&gt;"",$O$3&gt;X5),"OVERDUE review",IF(AND(AE5&lt;&gt;"",$O$3&lt;&gt;"",$O$3&gt;AE5,AB5&lt;&gt;"No open mismatch"),"Remediation target passed",IF(ISNUMBER(X5),"Review scheduled","No date: see exposure status")))))</f>
        <v>Review scheduled</v>
      </c>
      <c r="AH5" s="15" t="str">
        <f aca="false">IF(COUNTA(H5,J5,K5,M5)&lt;4,"",IF(AND(H5="Prohibited",M5="Approved"),"Contract prohibits what the operator approved",IF(AND(M5="Approved",OR(N5="",LEFT(N5,4)="None",LEFT(N5,3)="Not")),"Approved but no authoriser recorded",IF(AND(K5="Verified",OR(J5="Unknown",J5="Path open, not demonstrated")),"Evidence marked verified but capability not demonstrated",IF(AND(M5="Not approved",N5&lt;&gt;"",LEFT(N5,4)&lt;&gt;"None",LEFT(N5,3)&lt;&gt;"Not",ISNUMBER(SEARCH("approv",N5)),NOT(ISNUMBER(SEARCH("no current",N5)))),"Not approved but an approval is recorded","OK")))))</f>
        <v>OK</v>
      </c>
      <c r="AI5" s="18" t="s">
        <v>206</v>
      </c>
      <c r="AJ5" s="18" t="s">
        <v>245</v>
      </c>
      <c r="AK5" s="18" t="s">
        <v>246</v>
      </c>
      <c r="AL5" s="6" t="str">
        <f aca="false">IF(AND(O5=AI5,P5=AJ5,OR(AK5="",AG5=AK5)),"PASS","FAIL")</f>
        <v>PASS</v>
      </c>
    </row>
    <row r="6" customFormat="false" ht="30" hidden="false" customHeight="true" outlineLevel="0" collapsed="false">
      <c r="A6" s="9" t="s">
        <v>247</v>
      </c>
      <c r="B6" s="10" t="s">
        <v>248</v>
      </c>
      <c r="C6" s="10"/>
      <c r="D6" s="10"/>
      <c r="E6" s="10"/>
      <c r="F6" s="10"/>
      <c r="G6" s="10" t="s">
        <v>249</v>
      </c>
      <c r="H6" s="10" t="s">
        <v>250</v>
      </c>
      <c r="I6" s="10"/>
      <c r="J6" s="10" t="s">
        <v>241</v>
      </c>
      <c r="K6" s="10" t="s">
        <v>251</v>
      </c>
      <c r="L6" s="10"/>
      <c r="M6" s="10" t="s">
        <v>243</v>
      </c>
      <c r="N6" s="10" t="s">
        <v>244</v>
      </c>
      <c r="O6" s="15" t="str">
        <f aca="false">IF(COUNTA(H6,J6,K6,M6)=0,"",IF(COUNTA(H6,J6,K6,M6)&lt;4,"Incomplete inputs",IF(AH6&lt;&gt;"OK","Inconsistent inputs: resolve before classifying",IF(AND(J6="Demonstrated",OR(H6="Prohibited",M6="Not approved")),"Capability exceeds authority",IF(J6="Path open, not demonstrated","Evidence insufficient: unresolved reachability",IF(H6="Silent","Authority undefined",IF(OR(J6="Unknown",K6="None",K6="Vendor attestation only"),"Evidence insufficient",IF(AND(H6="Permitted",M6="Approved",K6="Verified"),"Authorised and verified","Authorised but unverified"))))))))</f>
        <v>Inconsistent inputs: resolve before classifying</v>
      </c>
      <c r="P6" s="15" t="str">
        <f aca="false">IF(O6="","",IF(LEFT(O6,3)="Inc","Validation warning: fix inputs",IF(OR(O6="Capability exceeds authority",O6="Evidence insufficient: unresolved reachability",AND(OR(O6="Authority undefined",O6="Evidence insufficient"),AC6="Yes")),IF(AND(R6="In force, verified",AA6&lt;&gt;"",LEFT(AA6,7)&lt;&gt;"Pending"),"Contained (interim): finding stays open","NOT CONTAINED: act now, do not wait for review"),IF(AND(OR(O6="Authority undefined",O6="Evidence insufficient"),AC6&lt;&gt;"No"),"DECISION REQUIRED: containment not assessed",IF(O6="Authorised and verified","No open mismatch","Open mismatch: remediate to plan")))))</f>
        <v>Validation warning: fix inputs</v>
      </c>
      <c r="Q6" s="10"/>
      <c r="R6" s="10"/>
      <c r="S6" s="10"/>
      <c r="T6" s="10"/>
      <c r="U6" s="10"/>
      <c r="V6" s="10"/>
      <c r="W6" s="16" t="n">
        <v>46266</v>
      </c>
      <c r="X6" s="17" t="str">
        <f aca="false">IF(OR(W6="",G6="",O6=""),"",IF(LEFT(P6,3)="NOT","Contain first",IF(LEFT(P6,3)="DEC","Decide containment first",IF(LEFT(P6,3)="Val","Fix inputs first",W6+IF(O6="Authorised and verified",INDEX(Lists!$I$3:$I$7,MATCH(G6,Lists!$H$3:$H$7,0)),MIN(INDEX(Lists!$I$3:$I$7,MATCH(G6,Lists!$H$3:$H$7,0)),Lists!$I$9))))))</f>
        <v>Fix inputs first</v>
      </c>
      <c r="Y6" s="10"/>
      <c r="Z6" s="10"/>
      <c r="AA6" s="10"/>
      <c r="AB6" s="15" t="str">
        <f aca="false">IF(O6="","",IF(O6="Authorised and verified","No open mismatch","Open: closes only when reclassified as authorised and verified"))</f>
        <v>Open: closes only when reclassified as authorised and verified</v>
      </c>
      <c r="AC6" s="10"/>
      <c r="AD6" s="10"/>
      <c r="AE6" s="16"/>
      <c r="AF6" s="16"/>
      <c r="AG6" s="15" t="str">
        <f aca="false">IF(O6="","",IF(AND(AF6&lt;&gt;"",W6&lt;&gt;"",AF6&gt;W6),"RE-RECONCILE: material change since last review",IF(AND(ISNUMBER(X6),$O$3&lt;&gt;"",$O$3&gt;X6),"OVERDUE review",IF(AND(AE6&lt;&gt;"",$O$3&lt;&gt;"",$O$3&gt;AE6,AB6&lt;&gt;"No open mismatch"),"Remediation target passed",IF(ISNUMBER(X6),"Review scheduled","No date: see exposure status")))))</f>
        <v>No date: see exposure status</v>
      </c>
      <c r="AH6" s="15" t="str">
        <f aca="false">IF(COUNTA(H6,J6,K6,M6)&lt;4,"",IF(AND(H6="Prohibited",M6="Approved"),"Contract prohibits what the operator approved",IF(AND(M6="Approved",OR(N6="",LEFT(N6,4)="None",LEFT(N6,3)="Not")),"Approved but no authoriser recorded",IF(AND(K6="Verified",OR(J6="Unknown",J6="Path open, not demonstrated")),"Evidence marked verified but capability not demonstrated",IF(AND(M6="Not approved",N6&lt;&gt;"",LEFT(N6,4)&lt;&gt;"None",LEFT(N6,3)&lt;&gt;"Not",ISNUMBER(SEARCH("approv",N6)),NOT(ISNUMBER(SEARCH("no current",N6)))),"Not approved but an approval is recorded","OK")))))</f>
        <v>Contract prohibits what the operator approved</v>
      </c>
      <c r="AI6" s="18" t="s">
        <v>252</v>
      </c>
      <c r="AJ6" s="18" t="s">
        <v>253</v>
      </c>
      <c r="AK6" s="18"/>
      <c r="AL6" s="6" t="str">
        <f aca="false">IF(AND(O6=AI6,P6=AJ6,OR(AK6="",AG6=AK6)),"PASS","FAIL")</f>
        <v>PASS</v>
      </c>
    </row>
    <row r="7" customFormat="false" ht="30" hidden="false" customHeight="true" outlineLevel="0" collapsed="false">
      <c r="A7" s="9" t="s">
        <v>254</v>
      </c>
      <c r="B7" s="10" t="s">
        <v>255</v>
      </c>
      <c r="C7" s="10"/>
      <c r="D7" s="10"/>
      <c r="E7" s="10"/>
      <c r="F7" s="10"/>
      <c r="G7" s="10" t="s">
        <v>256</v>
      </c>
      <c r="H7" s="10" t="s">
        <v>240</v>
      </c>
      <c r="I7" s="10"/>
      <c r="J7" s="10" t="s">
        <v>257</v>
      </c>
      <c r="K7" s="10" t="s">
        <v>242</v>
      </c>
      <c r="L7" s="10"/>
      <c r="M7" s="10" t="s">
        <v>243</v>
      </c>
      <c r="N7" s="10" t="s">
        <v>244</v>
      </c>
      <c r="O7" s="15" t="str">
        <f aca="false">IF(COUNTA(H7,J7,K7,M7)=0,"",IF(COUNTA(H7,J7,K7,M7)&lt;4,"Incomplete inputs",IF(AH7&lt;&gt;"OK","Inconsistent inputs: resolve before classifying",IF(AND(J7="Demonstrated",OR(H7="Prohibited",M7="Not approved")),"Capability exceeds authority",IF(J7="Path open, not demonstrated","Evidence insufficient: unresolved reachability",IF(H7="Silent","Authority undefined",IF(OR(J7="Unknown",K7="None",K7="Vendor attestation only"),"Evidence insufficient",IF(AND(H7="Permitted",M7="Approved",K7="Verified"),"Authorised and verified","Authorised but unverified"))))))))</f>
        <v>Inconsistent inputs: resolve before classifying</v>
      </c>
      <c r="P7" s="15" t="str">
        <f aca="false">IF(O7="","",IF(LEFT(O7,3)="Inc","Validation warning: fix inputs",IF(OR(O7="Capability exceeds authority",O7="Evidence insufficient: unresolved reachability",AND(OR(O7="Authority undefined",O7="Evidence insufficient"),AC7="Yes")),IF(AND(R7="In force, verified",AA7&lt;&gt;"",LEFT(AA7,7)&lt;&gt;"Pending"),"Contained (interim): finding stays open","NOT CONTAINED: act now, do not wait for review"),IF(AND(OR(O7="Authority undefined",O7="Evidence insufficient"),AC7&lt;&gt;"No"),"DECISION REQUIRED: containment not assessed",IF(O7="Authorised and verified","No open mismatch","Open mismatch: remediate to plan")))))</f>
        <v>Validation warning: fix inputs</v>
      </c>
      <c r="Q7" s="10"/>
      <c r="R7" s="10"/>
      <c r="S7" s="10"/>
      <c r="T7" s="10"/>
      <c r="U7" s="10"/>
      <c r="V7" s="10"/>
      <c r="W7" s="16" t="n">
        <v>46266</v>
      </c>
      <c r="X7" s="17" t="str">
        <f aca="false">IF(OR(W7="",G7="",O7=""),"",IF(LEFT(P7,3)="NOT","Contain first",IF(LEFT(P7,3)="DEC","Decide containment first",IF(LEFT(P7,3)="Val","Fix inputs first",W7+IF(O7="Authorised and verified",INDEX(Lists!$I$3:$I$7,MATCH(G7,Lists!$H$3:$H$7,0)),MIN(INDEX(Lists!$I$3:$I$7,MATCH(G7,Lists!$H$3:$H$7,0)),Lists!$I$9))))))</f>
        <v>Fix inputs first</v>
      </c>
      <c r="Y7" s="10"/>
      <c r="Z7" s="10"/>
      <c r="AA7" s="10"/>
      <c r="AB7" s="15" t="str">
        <f aca="false">IF(O7="","",IF(O7="Authorised and verified","No open mismatch","Open: closes only when reclassified as authorised and verified"))</f>
        <v>Open: closes only when reclassified as authorised and verified</v>
      </c>
      <c r="AC7" s="10"/>
      <c r="AD7" s="10"/>
      <c r="AE7" s="16"/>
      <c r="AF7" s="16"/>
      <c r="AG7" s="15" t="str">
        <f aca="false">IF(O7="","",IF(AND(AF7&lt;&gt;"",W7&lt;&gt;"",AF7&gt;W7),"RE-RECONCILE: material change since last review",IF(AND(ISNUMBER(X7),$O$3&lt;&gt;"",$O$3&gt;X7),"OVERDUE review",IF(AND(AE7&lt;&gt;"",$O$3&lt;&gt;"",$O$3&gt;AE7,AB7&lt;&gt;"No open mismatch"),"Remediation target passed",IF(ISNUMBER(X7),"Review scheduled","No date: see exposure status")))))</f>
        <v>No date: see exposure status</v>
      </c>
      <c r="AH7" s="15" t="str">
        <f aca="false">IF(COUNTA(H7,J7,K7,M7)&lt;4,"",IF(AND(H7="Prohibited",M7="Approved"),"Contract prohibits what the operator approved",IF(AND(M7="Approved",OR(N7="",LEFT(N7,4)="None",LEFT(N7,3)="Not")),"Approved but no authoriser recorded",IF(AND(K7="Verified",OR(J7="Unknown",J7="Path open, not demonstrated")),"Evidence marked verified but capability not demonstrated",IF(AND(M7="Not approved",N7&lt;&gt;"",LEFT(N7,4)&lt;&gt;"None",LEFT(N7,3)&lt;&gt;"Not",ISNUMBER(SEARCH("approv",N7)),NOT(ISNUMBER(SEARCH("no current",N7)))),"Not approved but an approval is recorded","OK")))))</f>
        <v>Evidence marked verified but capability not demonstrated</v>
      </c>
      <c r="AI7" s="18" t="s">
        <v>252</v>
      </c>
      <c r="AJ7" s="18" t="s">
        <v>253</v>
      </c>
      <c r="AK7" s="18"/>
      <c r="AL7" s="6" t="str">
        <f aca="false">IF(AND(O7=AI7,P7=AJ7,OR(AK7="",AG7=AK7)),"PASS","FAIL")</f>
        <v>PASS</v>
      </c>
    </row>
    <row r="8" customFormat="false" ht="30" hidden="false" customHeight="true" outlineLevel="0" collapsed="false">
      <c r="A8" s="9" t="s">
        <v>258</v>
      </c>
      <c r="B8" s="10" t="s">
        <v>259</v>
      </c>
      <c r="C8" s="10"/>
      <c r="D8" s="10"/>
      <c r="E8" s="10"/>
      <c r="F8" s="10"/>
      <c r="G8" s="10" t="s">
        <v>260</v>
      </c>
      <c r="H8" s="10" t="s">
        <v>240</v>
      </c>
      <c r="I8" s="10"/>
      <c r="J8" s="10" t="s">
        <v>241</v>
      </c>
      <c r="K8" s="10" t="s">
        <v>251</v>
      </c>
      <c r="L8" s="10"/>
      <c r="M8" s="10" t="s">
        <v>243</v>
      </c>
      <c r="N8" s="10"/>
      <c r="O8" s="15" t="str">
        <f aca="false">IF(COUNTA(H8,J8,K8,M8)=0,"",IF(COUNTA(H8,J8,K8,M8)&lt;4,"Incomplete inputs",IF(AH8&lt;&gt;"OK","Inconsistent inputs: resolve before classifying",IF(AND(J8="Demonstrated",OR(H8="Prohibited",M8="Not approved")),"Capability exceeds authority",IF(J8="Path open, not demonstrated","Evidence insufficient: unresolved reachability",IF(H8="Silent","Authority undefined",IF(OR(J8="Unknown",K8="None",K8="Vendor attestation only"),"Evidence insufficient",IF(AND(H8="Permitted",M8="Approved",K8="Verified"),"Authorised and verified","Authorised but unverified"))))))))</f>
        <v>Inconsistent inputs: resolve before classifying</v>
      </c>
      <c r="P8" s="15" t="str">
        <f aca="false">IF(O8="","",IF(LEFT(O8,3)="Inc","Validation warning: fix inputs",IF(OR(O8="Capability exceeds authority",O8="Evidence insufficient: unresolved reachability",AND(OR(O8="Authority undefined",O8="Evidence insufficient"),AC8="Yes")),IF(AND(R8="In force, verified",AA8&lt;&gt;"",LEFT(AA8,7)&lt;&gt;"Pending"),"Contained (interim): finding stays open","NOT CONTAINED: act now, do not wait for review"),IF(AND(OR(O8="Authority undefined",O8="Evidence insufficient"),AC8&lt;&gt;"No"),"DECISION REQUIRED: containment not assessed",IF(O8="Authorised and verified","No open mismatch","Open mismatch: remediate to plan")))))</f>
        <v>Validation warning: fix inputs</v>
      </c>
      <c r="Q8" s="10"/>
      <c r="R8" s="10"/>
      <c r="S8" s="10"/>
      <c r="T8" s="10"/>
      <c r="U8" s="10"/>
      <c r="V8" s="10"/>
      <c r="W8" s="16" t="n">
        <v>46266</v>
      </c>
      <c r="X8" s="17" t="str">
        <f aca="false">IF(OR(W8="",G8="",O8=""),"",IF(LEFT(P8,3)="NOT","Contain first",IF(LEFT(P8,3)="DEC","Decide containment first",IF(LEFT(P8,3)="Val","Fix inputs first",W8+IF(O8="Authorised and verified",INDEX(Lists!$I$3:$I$7,MATCH(G8,Lists!$H$3:$H$7,0)),MIN(INDEX(Lists!$I$3:$I$7,MATCH(G8,Lists!$H$3:$H$7,0)),Lists!$I$9))))))</f>
        <v>Fix inputs first</v>
      </c>
      <c r="Y8" s="10"/>
      <c r="Z8" s="10"/>
      <c r="AA8" s="10"/>
      <c r="AB8" s="15" t="str">
        <f aca="false">IF(O8="","",IF(O8="Authorised and verified","No open mismatch","Open: closes only when reclassified as authorised and verified"))</f>
        <v>Open: closes only when reclassified as authorised and verified</v>
      </c>
      <c r="AC8" s="10"/>
      <c r="AD8" s="10"/>
      <c r="AE8" s="16"/>
      <c r="AF8" s="16"/>
      <c r="AG8" s="15" t="str">
        <f aca="false">IF(O8="","",IF(AND(AF8&lt;&gt;"",W8&lt;&gt;"",AF8&gt;W8),"RE-RECONCILE: material change since last review",IF(AND(ISNUMBER(X8),$O$3&lt;&gt;"",$O$3&gt;X8),"OVERDUE review",IF(AND(AE8&lt;&gt;"",$O$3&lt;&gt;"",$O$3&gt;AE8,AB8&lt;&gt;"No open mismatch"),"Remediation target passed",IF(ISNUMBER(X8),"Review scheduled","No date: see exposure status")))))</f>
        <v>No date: see exposure status</v>
      </c>
      <c r="AH8" s="15" t="str">
        <f aca="false">IF(COUNTA(H8,J8,K8,M8)&lt;4,"",IF(AND(H8="Prohibited",M8="Approved"),"Contract prohibits what the operator approved",IF(AND(M8="Approved",OR(N8="",LEFT(N8,4)="None",LEFT(N8,3)="Not")),"Approved but no authoriser recorded",IF(AND(K8="Verified",OR(J8="Unknown",J8="Path open, not demonstrated")),"Evidence marked verified but capability not demonstrated",IF(AND(M8="Not approved",N8&lt;&gt;"",LEFT(N8,4)&lt;&gt;"None",LEFT(N8,3)&lt;&gt;"Not",ISNUMBER(SEARCH("approv",N8)),NOT(ISNUMBER(SEARCH("no current",N8)))),"Not approved but an approval is recorded","OK")))))</f>
        <v>Approved but no authoriser recorded</v>
      </c>
      <c r="AI8" s="18" t="s">
        <v>252</v>
      </c>
      <c r="AJ8" s="18" t="s">
        <v>253</v>
      </c>
      <c r="AK8" s="18"/>
      <c r="AL8" s="6" t="str">
        <f aca="false">IF(AND(O8=AI8,P8=AJ8,OR(AK8="",AG8=AK8)),"PASS","FAIL")</f>
        <v>PASS</v>
      </c>
    </row>
    <row r="9" customFormat="false" ht="30" hidden="false" customHeight="true" outlineLevel="0" collapsed="false">
      <c r="A9" s="9" t="s">
        <v>261</v>
      </c>
      <c r="B9" s="10" t="s">
        <v>262</v>
      </c>
      <c r="C9" s="10"/>
      <c r="D9" s="10"/>
      <c r="E9" s="10"/>
      <c r="F9" s="10"/>
      <c r="G9" s="10" t="s">
        <v>260</v>
      </c>
      <c r="H9" s="10" t="s">
        <v>240</v>
      </c>
      <c r="I9" s="10"/>
      <c r="J9" s="10"/>
      <c r="K9" s="10" t="s">
        <v>251</v>
      </c>
      <c r="L9" s="10"/>
      <c r="M9" s="10" t="s">
        <v>243</v>
      </c>
      <c r="N9" s="10" t="s">
        <v>244</v>
      </c>
      <c r="O9" s="15" t="str">
        <f aca="false">IF(COUNTA(H9,J9,K9,M9)=0,"",IF(COUNTA(H9,J9,K9,M9)&lt;4,"Incomplete inputs",IF(AH9&lt;&gt;"OK","Inconsistent inputs: resolve before classifying",IF(AND(J9="Demonstrated",OR(H9="Prohibited",M9="Not approved")),"Capability exceeds authority",IF(J9="Path open, not demonstrated","Evidence insufficient: unresolved reachability",IF(H9="Silent","Authority undefined",IF(OR(J9="Unknown",K9="None",K9="Vendor attestation only"),"Evidence insufficient",IF(AND(H9="Permitted",M9="Approved",K9="Verified"),"Authorised and verified","Authorised but unverified"))))))))</f>
        <v>Incomplete inputs</v>
      </c>
      <c r="P9" s="15" t="str">
        <f aca="false">IF(O9="","",IF(LEFT(O9,3)="Inc","Validation warning: fix inputs",IF(OR(O9="Capability exceeds authority",O9="Evidence insufficient: unresolved reachability",AND(OR(O9="Authority undefined",O9="Evidence insufficient"),AC9="Yes")),IF(AND(R9="In force, verified",AA9&lt;&gt;"",LEFT(AA9,7)&lt;&gt;"Pending"),"Contained (interim): finding stays open","NOT CONTAINED: act now, do not wait for review"),IF(AND(OR(O9="Authority undefined",O9="Evidence insufficient"),AC9&lt;&gt;"No"),"DECISION REQUIRED: containment not assessed",IF(O9="Authorised and verified","No open mismatch","Open mismatch: remediate to plan")))))</f>
        <v>Validation warning: fix inputs</v>
      </c>
      <c r="Q9" s="10"/>
      <c r="R9" s="10"/>
      <c r="S9" s="10"/>
      <c r="T9" s="10"/>
      <c r="U9" s="10"/>
      <c r="V9" s="10"/>
      <c r="W9" s="16" t="n">
        <v>46266</v>
      </c>
      <c r="X9" s="17" t="str">
        <f aca="false">IF(OR(W9="",G9="",O9=""),"",IF(LEFT(P9,3)="NOT","Contain first",IF(LEFT(P9,3)="DEC","Decide containment first",IF(LEFT(P9,3)="Val","Fix inputs first",W9+IF(O9="Authorised and verified",INDEX(Lists!$I$3:$I$7,MATCH(G9,Lists!$H$3:$H$7,0)),MIN(INDEX(Lists!$I$3:$I$7,MATCH(G9,Lists!$H$3:$H$7,0)),Lists!$I$9))))))</f>
        <v>Fix inputs first</v>
      </c>
      <c r="Y9" s="10"/>
      <c r="Z9" s="10"/>
      <c r="AA9" s="10"/>
      <c r="AB9" s="15" t="str">
        <f aca="false">IF(O9="","",IF(O9="Authorised and verified","No open mismatch","Open: closes only when reclassified as authorised and verified"))</f>
        <v>Open: closes only when reclassified as authorised and verified</v>
      </c>
      <c r="AC9" s="10"/>
      <c r="AD9" s="10"/>
      <c r="AE9" s="16"/>
      <c r="AF9" s="16"/>
      <c r="AG9" s="15" t="str">
        <f aca="false">IF(O9="","",IF(AND(AF9&lt;&gt;"",W9&lt;&gt;"",AF9&gt;W9),"RE-RECONCILE: material change since last review",IF(AND(ISNUMBER(X9),$O$3&lt;&gt;"",$O$3&gt;X9),"OVERDUE review",IF(AND(AE9&lt;&gt;"",$O$3&lt;&gt;"",$O$3&gt;AE9,AB9&lt;&gt;"No open mismatch"),"Remediation target passed",IF(ISNUMBER(X9),"Review scheduled","No date: see exposure status")))))</f>
        <v>No date: see exposure status</v>
      </c>
      <c r="AH9" s="15" t="str">
        <f aca="false">IF(COUNTA(H9,J9,K9,M9)&lt;4,"",IF(AND(H9="Prohibited",M9="Approved"),"Contract prohibits what the operator approved",IF(AND(M9="Approved",OR(N9="",LEFT(N9,4)="None",LEFT(N9,3)="Not")),"Approved but no authoriser recorded",IF(AND(K9="Verified",OR(J9="Unknown",J9="Path open, not demonstrated")),"Evidence marked verified but capability not demonstrated",IF(AND(M9="Not approved",N9&lt;&gt;"",LEFT(N9,4)&lt;&gt;"None",LEFT(N9,3)&lt;&gt;"Not",ISNUMBER(SEARCH("approv",N9)),NOT(ISNUMBER(SEARCH("no current",N9)))),"Not approved but an approval is recorded","OK")))))</f>
        <v/>
      </c>
      <c r="AI9" s="18" t="s">
        <v>263</v>
      </c>
      <c r="AJ9" s="18" t="s">
        <v>253</v>
      </c>
      <c r="AK9" s="18"/>
      <c r="AL9" s="6" t="str">
        <f aca="false">IF(AND(O9=AI9,P9=AJ9,OR(AK9="",AG9=AK9)),"PASS","FAIL")</f>
        <v>PASS</v>
      </c>
    </row>
    <row r="10" customFormat="false" ht="30" hidden="false" customHeight="true" outlineLevel="0" collapsed="false">
      <c r="A10" s="9" t="s">
        <v>264</v>
      </c>
      <c r="B10" s="10" t="s">
        <v>265</v>
      </c>
      <c r="C10" s="10"/>
      <c r="D10" s="10"/>
      <c r="E10" s="10"/>
      <c r="F10" s="10"/>
      <c r="G10" s="10" t="s">
        <v>256</v>
      </c>
      <c r="H10" s="10" t="s">
        <v>240</v>
      </c>
      <c r="I10" s="10"/>
      <c r="J10" s="10" t="s">
        <v>257</v>
      </c>
      <c r="K10" s="10" t="s">
        <v>266</v>
      </c>
      <c r="L10" s="10"/>
      <c r="M10" s="10" t="s">
        <v>267</v>
      </c>
      <c r="N10" s="10" t="s">
        <v>268</v>
      </c>
      <c r="O10" s="15" t="str">
        <f aca="false">IF(COUNTA(H10,J10,K10,M10)=0,"",IF(COUNTA(H10,J10,K10,M10)&lt;4,"Incomplete inputs",IF(AH10&lt;&gt;"OK","Inconsistent inputs: resolve before classifying",IF(AND(J10="Demonstrated",OR(H10="Prohibited",M10="Not approved")),"Capability exceeds authority",IF(J10="Path open, not demonstrated","Evidence insufficient: unresolved reachability",IF(H10="Silent","Authority undefined",IF(OR(J10="Unknown",K10="None",K10="Vendor attestation only"),"Evidence insufficient",IF(AND(H10="Permitted",M10="Approved",K10="Verified"),"Authorised and verified","Authorised but unverified"))))))))</f>
        <v>Evidence insufficient</v>
      </c>
      <c r="P10" s="15" t="str">
        <f aca="false">IF(O10="","",IF(LEFT(O10,3)="Inc","Validation warning: fix inputs",IF(OR(O10="Capability exceeds authority",O10="Evidence insufficient: unresolved reachability",AND(OR(O10="Authority undefined",O10="Evidence insufficient"),AC10="Yes")),IF(AND(R10="In force, verified",AA10&lt;&gt;"",LEFT(AA10,7)&lt;&gt;"Pending"),"Contained (interim): finding stays open","NOT CONTAINED: act now, do not wait for review"),IF(AND(OR(O10="Authority undefined",O10="Evidence insufficient"),AC10&lt;&gt;"No"),"DECISION REQUIRED: containment not assessed",IF(O10="Authorised and verified","No open mismatch","Open mismatch: remediate to plan")))))</f>
        <v>DECISION REQUIRED: containment not assessed</v>
      </c>
      <c r="Q10" s="10"/>
      <c r="R10" s="10"/>
      <c r="S10" s="10"/>
      <c r="T10" s="10"/>
      <c r="U10" s="10"/>
      <c r="V10" s="10"/>
      <c r="W10" s="16" t="n">
        <v>46266</v>
      </c>
      <c r="X10" s="17" t="str">
        <f aca="false">IF(OR(W10="",G10="",O10=""),"",IF(LEFT(P10,3)="NOT","Contain first",IF(LEFT(P10,3)="DEC","Decide containment first",IF(LEFT(P10,3)="Val","Fix inputs first",W10+IF(O10="Authorised and verified",INDEX(Lists!$I$3:$I$7,MATCH(G10,Lists!$H$3:$H$7,0)),MIN(INDEX(Lists!$I$3:$I$7,MATCH(G10,Lists!$H$3:$H$7,0)),Lists!$I$9))))))</f>
        <v>Decide containment first</v>
      </c>
      <c r="Y10" s="10"/>
      <c r="Z10" s="10"/>
      <c r="AA10" s="10"/>
      <c r="AB10" s="15" t="str">
        <f aca="false">IF(O10="","",IF(O10="Authorised and verified","No open mismatch","Open: closes only when reclassified as authorised and verified"))</f>
        <v>Open: closes only when reclassified as authorised and verified</v>
      </c>
      <c r="AC10" s="10"/>
      <c r="AD10" s="10"/>
      <c r="AE10" s="16"/>
      <c r="AF10" s="16"/>
      <c r="AG10" s="15" t="str">
        <f aca="false">IF(O10="","",IF(AND(AF10&lt;&gt;"",W10&lt;&gt;"",AF10&gt;W10),"RE-RECONCILE: material change since last review",IF(AND(ISNUMBER(X10),$O$3&lt;&gt;"",$O$3&gt;X10),"OVERDUE review",IF(AND(AE10&lt;&gt;"",$O$3&lt;&gt;"",$O$3&gt;AE10,AB10&lt;&gt;"No open mismatch"),"Remediation target passed",IF(ISNUMBER(X10),"Review scheduled","No date: see exposure status")))))</f>
        <v>No date: see exposure status</v>
      </c>
      <c r="AH10" s="15" t="str">
        <f aca="false">IF(COUNTA(H10,J10,K10,M10)&lt;4,"",IF(AND(H10="Prohibited",M10="Approved"),"Contract prohibits what the operator approved",IF(AND(M10="Approved",OR(N10="",LEFT(N10,4)="None",LEFT(N10,3)="Not")),"Approved but no authoriser recorded",IF(AND(K10="Verified",OR(J10="Unknown",J10="Path open, not demonstrated")),"Evidence marked verified but capability not demonstrated",IF(AND(M10="Not approved",N10&lt;&gt;"",LEFT(N10,4)&lt;&gt;"None",LEFT(N10,3)&lt;&gt;"Not",ISNUMBER(SEARCH("approv",N10)),NOT(ISNUMBER(SEARCH("no current",N10)))),"Not approved but an approval is recorded","OK")))))</f>
        <v>OK</v>
      </c>
      <c r="AI10" s="18" t="s">
        <v>204</v>
      </c>
      <c r="AJ10" s="18" t="s">
        <v>269</v>
      </c>
      <c r="AK10" s="18"/>
      <c r="AL10" s="6" t="str">
        <f aca="false">IF(AND(O10=AI10,P10=AJ10,OR(AK10="",AG10=AK10)),"PASS","FAIL")</f>
        <v>PASS</v>
      </c>
    </row>
    <row r="11" customFormat="false" ht="30" hidden="false" customHeight="true" outlineLevel="0" collapsed="false">
      <c r="A11" s="9" t="s">
        <v>270</v>
      </c>
      <c r="B11" s="10" t="s">
        <v>271</v>
      </c>
      <c r="C11" s="10"/>
      <c r="D11" s="10"/>
      <c r="E11" s="10"/>
      <c r="F11" s="10"/>
      <c r="G11" s="10" t="s">
        <v>256</v>
      </c>
      <c r="H11" s="10" t="s">
        <v>240</v>
      </c>
      <c r="I11" s="10"/>
      <c r="J11" s="10" t="s">
        <v>257</v>
      </c>
      <c r="K11" s="10" t="s">
        <v>268</v>
      </c>
      <c r="L11" s="10"/>
      <c r="M11" s="10" t="s">
        <v>267</v>
      </c>
      <c r="N11" s="10" t="s">
        <v>268</v>
      </c>
      <c r="O11" s="15" t="str">
        <f aca="false">IF(COUNTA(H11,J11,K11,M11)=0,"",IF(COUNTA(H11,J11,K11,M11)&lt;4,"Incomplete inputs",IF(AH11&lt;&gt;"OK","Inconsistent inputs: resolve before classifying",IF(AND(J11="Demonstrated",OR(H11="Prohibited",M11="Not approved")),"Capability exceeds authority",IF(J11="Path open, not demonstrated","Evidence insufficient: unresolved reachability",IF(H11="Silent","Authority undefined",IF(OR(J11="Unknown",K11="None",K11="Vendor attestation only"),"Evidence insufficient",IF(AND(H11="Permitted",M11="Approved",K11="Verified"),"Authorised and verified","Authorised but unverified"))))))))</f>
        <v>Evidence insufficient</v>
      </c>
      <c r="P11" s="15" t="str">
        <f aca="false">IF(O11="","",IF(LEFT(O11,3)="Inc","Validation warning: fix inputs",IF(OR(O11="Capability exceeds authority",O11="Evidence insufficient: unresolved reachability",AND(OR(O11="Authority undefined",O11="Evidence insufficient"),AC11="Yes")),IF(AND(R11="In force, verified",AA11&lt;&gt;"",LEFT(AA11,7)&lt;&gt;"Pending"),"Contained (interim): finding stays open","NOT CONTAINED: act now, do not wait for review"),IF(AND(OR(O11="Authority undefined",O11="Evidence insufficient"),AC11&lt;&gt;"No"),"DECISION REQUIRED: containment not assessed",IF(O11="Authorised and verified","No open mismatch","Open mismatch: remediate to plan")))))</f>
        <v>NOT CONTAINED: act now, do not wait for review</v>
      </c>
      <c r="Q11" s="10"/>
      <c r="R11" s="10" t="s">
        <v>272</v>
      </c>
      <c r="S11" s="10"/>
      <c r="T11" s="10"/>
      <c r="U11" s="10"/>
      <c r="V11" s="10"/>
      <c r="W11" s="16" t="n">
        <v>46266</v>
      </c>
      <c r="X11" s="17" t="str">
        <f aca="false">IF(OR(W11="",G11="",O11=""),"",IF(LEFT(P11,3)="NOT","Contain first",IF(LEFT(P11,3)="DEC","Decide containment first",IF(LEFT(P11,3)="Val","Fix inputs first",W11+IF(O11="Authorised and verified",INDEX(Lists!$I$3:$I$7,MATCH(G11,Lists!$H$3:$H$7,0)),MIN(INDEX(Lists!$I$3:$I$7,MATCH(G11,Lists!$H$3:$H$7,0)),Lists!$I$9))))))</f>
        <v>Contain first</v>
      </c>
      <c r="Y11" s="10"/>
      <c r="Z11" s="10"/>
      <c r="AA11" s="10"/>
      <c r="AB11" s="15" t="str">
        <f aca="false">IF(O11="","",IF(O11="Authorised and verified","No open mismatch","Open: closes only when reclassified as authorised and verified"))</f>
        <v>Open: closes only when reclassified as authorised and verified</v>
      </c>
      <c r="AC11" s="10" t="s">
        <v>273</v>
      </c>
      <c r="AD11" s="10"/>
      <c r="AE11" s="16"/>
      <c r="AF11" s="16"/>
      <c r="AG11" s="15" t="str">
        <f aca="false">IF(O11="","",IF(AND(AF11&lt;&gt;"",W11&lt;&gt;"",AF11&gt;W11),"RE-RECONCILE: material change since last review",IF(AND(ISNUMBER(X11),$O$3&lt;&gt;"",$O$3&gt;X11),"OVERDUE review",IF(AND(AE11&lt;&gt;"",$O$3&lt;&gt;"",$O$3&gt;AE11,AB11&lt;&gt;"No open mismatch"),"Remediation target passed",IF(ISNUMBER(X11),"Review scheduled","No date: see exposure status")))))</f>
        <v>No date: see exposure status</v>
      </c>
      <c r="AH11" s="15" t="str">
        <f aca="false">IF(COUNTA(H11,J11,K11,M11)&lt;4,"",IF(AND(H11="Prohibited",M11="Approved"),"Contract prohibits what the operator approved",IF(AND(M11="Approved",OR(N11="",LEFT(N11,4)="None",LEFT(N11,3)="Not")),"Approved but no authoriser recorded",IF(AND(K11="Verified",OR(J11="Unknown",J11="Path open, not demonstrated")),"Evidence marked verified but capability not demonstrated",IF(AND(M11="Not approved",N11&lt;&gt;"",LEFT(N11,4)&lt;&gt;"None",LEFT(N11,3)&lt;&gt;"Not",ISNUMBER(SEARCH("approv",N11)),NOT(ISNUMBER(SEARCH("no current",N11)))),"Not approved but an approval is recorded","OK")))))</f>
        <v>OK</v>
      </c>
      <c r="AI11" s="18" t="s">
        <v>204</v>
      </c>
      <c r="AJ11" s="18" t="s">
        <v>274</v>
      </c>
      <c r="AK11" s="18"/>
      <c r="AL11" s="6" t="str">
        <f aca="false">IF(AND(O11=AI11,P11=AJ11,OR(AK11="",AG11=AK11)),"PASS","FAIL")</f>
        <v>PASS</v>
      </c>
    </row>
    <row r="12" customFormat="false" ht="30" hidden="false" customHeight="true" outlineLevel="0" collapsed="false">
      <c r="A12" s="9" t="s">
        <v>275</v>
      </c>
      <c r="B12" s="10" t="s">
        <v>276</v>
      </c>
      <c r="C12" s="10"/>
      <c r="D12" s="10"/>
      <c r="E12" s="10"/>
      <c r="F12" s="10"/>
      <c r="G12" s="10" t="s">
        <v>260</v>
      </c>
      <c r="H12" s="10" t="s">
        <v>277</v>
      </c>
      <c r="I12" s="10"/>
      <c r="J12" s="10" t="s">
        <v>257</v>
      </c>
      <c r="K12" s="10" t="s">
        <v>268</v>
      </c>
      <c r="L12" s="10"/>
      <c r="M12" s="10" t="s">
        <v>267</v>
      </c>
      <c r="N12" s="10" t="s">
        <v>268</v>
      </c>
      <c r="O12" s="15" t="str">
        <f aca="false">IF(COUNTA(H12,J12,K12,M12)=0,"",IF(COUNTA(H12,J12,K12,M12)&lt;4,"Incomplete inputs",IF(AH12&lt;&gt;"OK","Inconsistent inputs: resolve before classifying",IF(AND(J12="Demonstrated",OR(H12="Prohibited",M12="Not approved")),"Capability exceeds authority",IF(J12="Path open, not demonstrated","Evidence insufficient: unresolved reachability",IF(H12="Silent","Authority undefined",IF(OR(J12="Unknown",K12="None",K12="Vendor attestation only"),"Evidence insufficient",IF(AND(H12="Permitted",M12="Approved",K12="Verified"),"Authorised and verified","Authorised but unverified"))))))))</f>
        <v>Authority undefined</v>
      </c>
      <c r="P12" s="15" t="str">
        <f aca="false">IF(O12="","",IF(LEFT(O12,3)="Inc","Validation warning: fix inputs",IF(OR(O12="Capability exceeds authority",O12="Evidence insufficient: unresolved reachability",AND(OR(O12="Authority undefined",O12="Evidence insufficient"),AC12="Yes")),IF(AND(R12="In force, verified",AA12&lt;&gt;"",LEFT(AA12,7)&lt;&gt;"Pending"),"Contained (interim): finding stays open","NOT CONTAINED: act now, do not wait for review"),IF(AND(OR(O12="Authority undefined",O12="Evidence insufficient"),AC12&lt;&gt;"No"),"DECISION REQUIRED: containment not assessed",IF(O12="Authorised and verified","No open mismatch","Open mismatch: remediate to plan")))))</f>
        <v>Open mismatch: remediate to plan</v>
      </c>
      <c r="Q12" s="10"/>
      <c r="R12" s="10"/>
      <c r="S12" s="10"/>
      <c r="T12" s="10"/>
      <c r="U12" s="10"/>
      <c r="V12" s="10"/>
      <c r="W12" s="16" t="n">
        <v>46266</v>
      </c>
      <c r="X12" s="17" t="n">
        <f aca="false">IF(OR(W12="",G12="",O12=""),"",IF(LEFT(P12,3)="NOT","Contain first",IF(LEFT(P12,3)="DEC","Decide containment first",IF(LEFT(P12,3)="Val","Fix inputs first",W12+IF(O12="Authorised and verified",INDEX(Lists!$I$3:$I$7,MATCH(G12,Lists!$H$3:$H$7,0)),MIN(INDEX(Lists!$I$3:$I$7,MATCH(G12,Lists!$H$3:$H$7,0)),Lists!$I$9))))))</f>
        <v>46296</v>
      </c>
      <c r="Y12" s="10"/>
      <c r="Z12" s="10"/>
      <c r="AA12" s="10"/>
      <c r="AB12" s="15" t="str">
        <f aca="false">IF(O12="","",IF(O12="Authorised and verified","No open mismatch","Open: closes only when reclassified as authorised and verified"))</f>
        <v>Open: closes only when reclassified as authorised and verified</v>
      </c>
      <c r="AC12" s="10" t="s">
        <v>278</v>
      </c>
      <c r="AD12" s="10"/>
      <c r="AE12" s="16"/>
      <c r="AF12" s="16"/>
      <c r="AG12" s="15" t="str">
        <f aca="false">IF(O12="","",IF(AND(AF12&lt;&gt;"",W12&lt;&gt;"",AF12&gt;W12),"RE-RECONCILE: material change since last review",IF(AND(ISNUMBER(X12),$O$3&lt;&gt;"",$O$3&gt;X12),"OVERDUE review",IF(AND(AE12&lt;&gt;"",$O$3&lt;&gt;"",$O$3&gt;AE12,AB12&lt;&gt;"No open mismatch"),"Remediation target passed",IF(ISNUMBER(X12),"Review scheduled","No date: see exposure status")))))</f>
        <v>Review scheduled</v>
      </c>
      <c r="AH12" s="15" t="str">
        <f aca="false">IF(COUNTA(H12,J12,K12,M12)&lt;4,"",IF(AND(H12="Prohibited",M12="Approved"),"Contract prohibits what the operator approved",IF(AND(M12="Approved",OR(N12="",LEFT(N12,4)="None",LEFT(N12,3)="Not")),"Approved but no authoriser recorded",IF(AND(K12="Verified",OR(J12="Unknown",J12="Path open, not demonstrated")),"Evidence marked verified but capability not demonstrated",IF(AND(M12="Not approved",N12&lt;&gt;"",LEFT(N12,4)&lt;&gt;"None",LEFT(N12,3)&lt;&gt;"Not",ISNUMBER(SEARCH("approv",N12)),NOT(ISNUMBER(SEARCH("no current",N12)))),"Not approved but an approval is recorded","OK")))))</f>
        <v>OK</v>
      </c>
      <c r="AI12" s="18" t="s">
        <v>203</v>
      </c>
      <c r="AJ12" s="18" t="s">
        <v>279</v>
      </c>
      <c r="AK12" s="18" t="s">
        <v>246</v>
      </c>
      <c r="AL12" s="6" t="str">
        <f aca="false">IF(AND(O12=AI12,P12=AJ12,OR(AK12="",AG12=AK12)),"PASS","FAIL")</f>
        <v>PASS</v>
      </c>
    </row>
    <row r="13" customFormat="false" ht="30" hidden="false" customHeight="true" outlineLevel="0" collapsed="false">
      <c r="A13" s="9" t="s">
        <v>280</v>
      </c>
      <c r="B13" s="10" t="s">
        <v>281</v>
      </c>
      <c r="C13" s="10"/>
      <c r="D13" s="10"/>
      <c r="E13" s="10"/>
      <c r="F13" s="10"/>
      <c r="G13" s="10" t="s">
        <v>249</v>
      </c>
      <c r="H13" s="10" t="s">
        <v>250</v>
      </c>
      <c r="I13" s="10"/>
      <c r="J13" s="10" t="s">
        <v>282</v>
      </c>
      <c r="K13" s="10" t="s">
        <v>251</v>
      </c>
      <c r="L13" s="10"/>
      <c r="M13" s="10" t="s">
        <v>283</v>
      </c>
      <c r="N13" s="10" t="s">
        <v>284</v>
      </c>
      <c r="O13" s="15" t="str">
        <f aca="false">IF(COUNTA(H13,J13,K13,M13)=0,"",IF(COUNTA(H13,J13,K13,M13)&lt;4,"Incomplete inputs",IF(AH13&lt;&gt;"OK","Inconsistent inputs: resolve before classifying",IF(AND(J13="Demonstrated",OR(H13="Prohibited",M13="Not approved")),"Capability exceeds authority",IF(J13="Path open, not demonstrated","Evidence insufficient: unresolved reachability",IF(H13="Silent","Authority undefined",IF(OR(J13="Unknown",K13="None",K13="Vendor attestation only"),"Evidence insufficient",IF(AND(H13="Permitted",M13="Approved",K13="Verified"),"Authorised and verified","Authorised but unverified"))))))))</f>
        <v>Evidence insufficient: unresolved reachability</v>
      </c>
      <c r="P13" s="15" t="str">
        <f aca="false">IF(O13="","",IF(LEFT(O13,3)="Inc","Validation warning: fix inputs",IF(OR(O13="Capability exceeds authority",O13="Evidence insufficient: unresolved reachability",AND(OR(O13="Authority undefined",O13="Evidence insufficient"),AC13="Yes")),IF(AND(R13="In force, verified",AA13&lt;&gt;"",LEFT(AA13,7)&lt;&gt;"Pending"),"Contained (interim): finding stays open","NOT CONTAINED: act now, do not wait for review"),IF(AND(OR(O13="Authority undefined",O13="Evidence insufficient"),AC13&lt;&gt;"No"),"DECISION REQUIRED: containment not assessed",IF(O13="Authorised and verified","No open mismatch","Open mismatch: remediate to plan")))))</f>
        <v>NOT CONTAINED: act now, do not wait for review</v>
      </c>
      <c r="Q13" s="10"/>
      <c r="R13" s="10" t="s">
        <v>285</v>
      </c>
      <c r="S13" s="10"/>
      <c r="T13" s="10"/>
      <c r="U13" s="10"/>
      <c r="V13" s="10"/>
      <c r="W13" s="16" t="n">
        <v>46266</v>
      </c>
      <c r="X13" s="17" t="str">
        <f aca="false">IF(OR(W13="",G13="",O13=""),"",IF(LEFT(P13,3)="NOT","Contain first",IF(LEFT(P13,3)="DEC","Decide containment first",IF(LEFT(P13,3)="Val","Fix inputs first",W13+IF(O13="Authorised and verified",INDEX(Lists!$I$3:$I$7,MATCH(G13,Lists!$H$3:$H$7,0)),MIN(INDEX(Lists!$I$3:$I$7,MATCH(G13,Lists!$H$3:$H$7,0)),Lists!$I$9))))))</f>
        <v>Contain first</v>
      </c>
      <c r="Y13" s="10"/>
      <c r="Z13" s="10"/>
      <c r="AA13" s="10" t="s">
        <v>286</v>
      </c>
      <c r="AB13" s="15" t="str">
        <f aca="false">IF(O13="","",IF(O13="Authorised and verified","No open mismatch","Open: closes only when reclassified as authorised and verified"))</f>
        <v>Open: closes only when reclassified as authorised and verified</v>
      </c>
      <c r="AC13" s="10"/>
      <c r="AD13" s="10"/>
      <c r="AE13" s="16"/>
      <c r="AF13" s="16"/>
      <c r="AG13" s="15" t="str">
        <f aca="false">IF(O13="","",IF(AND(AF13&lt;&gt;"",W13&lt;&gt;"",AF13&gt;W13),"RE-RECONCILE: material change since last review",IF(AND(ISNUMBER(X13),$O$3&lt;&gt;"",$O$3&gt;X13),"OVERDUE review",IF(AND(AE13&lt;&gt;"",$O$3&lt;&gt;"",$O$3&gt;AE13,AB13&lt;&gt;"No open mismatch"),"Remediation target passed",IF(ISNUMBER(X13),"Review scheduled","No date: see exposure status")))))</f>
        <v>No date: see exposure status</v>
      </c>
      <c r="AH13" s="15" t="str">
        <f aca="false">IF(COUNTA(H13,J13,K13,M13)&lt;4,"",IF(AND(H13="Prohibited",M13="Approved"),"Contract prohibits what the operator approved",IF(AND(M13="Approved",OR(N13="",LEFT(N13,4)="None",LEFT(N13,3)="Not")),"Approved but no authoriser recorded",IF(AND(K13="Verified",OR(J13="Unknown",J13="Path open, not demonstrated")),"Evidence marked verified but capability not demonstrated",IF(AND(M13="Not approved",N13&lt;&gt;"",LEFT(N13,4)&lt;&gt;"None",LEFT(N13,3)&lt;&gt;"Not",ISNUMBER(SEARCH("approv",N13)),NOT(ISNUMBER(SEARCH("no current",N13)))),"Not approved but an approval is recorded","OK")))))</f>
        <v>OK</v>
      </c>
      <c r="AI13" s="18" t="s">
        <v>202</v>
      </c>
      <c r="AJ13" s="18" t="s">
        <v>274</v>
      </c>
      <c r="AK13" s="18"/>
      <c r="AL13" s="6" t="str">
        <f aca="false">IF(AND(O13=AI13,P13=AJ13,OR(AK13="",AG13=AK13)),"PASS","FAIL")</f>
        <v>PASS</v>
      </c>
    </row>
    <row r="14" customFormat="false" ht="30" hidden="false" customHeight="true" outlineLevel="0" collapsed="false">
      <c r="A14" s="9" t="s">
        <v>287</v>
      </c>
      <c r="B14" s="10" t="s">
        <v>288</v>
      </c>
      <c r="C14" s="10"/>
      <c r="D14" s="10"/>
      <c r="E14" s="10"/>
      <c r="F14" s="10"/>
      <c r="G14" s="10" t="s">
        <v>289</v>
      </c>
      <c r="H14" s="10" t="s">
        <v>240</v>
      </c>
      <c r="I14" s="10"/>
      <c r="J14" s="10" t="s">
        <v>241</v>
      </c>
      <c r="K14" s="10" t="s">
        <v>251</v>
      </c>
      <c r="L14" s="10"/>
      <c r="M14" s="10" t="s">
        <v>283</v>
      </c>
      <c r="N14" s="10" t="s">
        <v>268</v>
      </c>
      <c r="O14" s="15" t="str">
        <f aca="false">IF(COUNTA(H14,J14,K14,M14)=0,"",IF(COUNTA(H14,J14,K14,M14)&lt;4,"Incomplete inputs",IF(AH14&lt;&gt;"OK","Inconsistent inputs: resolve before classifying",IF(AND(J14="Demonstrated",OR(H14="Prohibited",M14="Not approved")),"Capability exceeds authority",IF(J14="Path open, not demonstrated","Evidence insufficient: unresolved reachability",IF(H14="Silent","Authority undefined",IF(OR(J14="Unknown",K14="None",K14="Vendor attestation only"),"Evidence insufficient",IF(AND(H14="Permitted",M14="Approved",K14="Verified"),"Authorised and verified","Authorised but unverified"))))))))</f>
        <v>Capability exceeds authority</v>
      </c>
      <c r="P14" s="15" t="str">
        <f aca="false">IF(O14="","",IF(LEFT(O14,3)="Inc","Validation warning: fix inputs",IF(OR(O14="Capability exceeds authority",O14="Evidence insufficient: unresolved reachability",AND(OR(O14="Authority undefined",O14="Evidence insufficient"),AC14="Yes")),IF(AND(R14="In force, verified",AA14&lt;&gt;"",LEFT(AA14,7)&lt;&gt;"Pending"),"Contained (interim): finding stays open","NOT CONTAINED: act now, do not wait for review"),IF(AND(OR(O14="Authority undefined",O14="Evidence insufficient"),AC14&lt;&gt;"No"),"DECISION REQUIRED: containment not assessed",IF(O14="Authorised and verified","No open mismatch","Open mismatch: remediate to plan")))))</f>
        <v>Contained (interim): finding stays open</v>
      </c>
      <c r="Q14" s="10"/>
      <c r="R14" s="10" t="s">
        <v>285</v>
      </c>
      <c r="S14" s="10"/>
      <c r="T14" s="10"/>
      <c r="U14" s="10"/>
      <c r="V14" s="10"/>
      <c r="W14" s="16" t="n">
        <v>46285</v>
      </c>
      <c r="X14" s="17" t="n">
        <f aca="false">IF(OR(W14="",G14="",O14=""),"",IF(LEFT(P14,3)="NOT","Contain first",IF(LEFT(P14,3)="DEC","Decide containment first",IF(LEFT(P14,3)="Val","Fix inputs first",W14+IF(O14="Authorised and verified",INDEX(Lists!$I$3:$I$7,MATCH(G14,Lists!$H$3:$H$7,0)),MIN(INDEX(Lists!$I$3:$I$7,MATCH(G14,Lists!$H$3:$H$7,0)),Lists!$I$9))))))</f>
        <v>46315</v>
      </c>
      <c r="Y14" s="10"/>
      <c r="Z14" s="10"/>
      <c r="AA14" s="10" t="s">
        <v>290</v>
      </c>
      <c r="AB14" s="15" t="str">
        <f aca="false">IF(O14="","",IF(O14="Authorised and verified","No open mismatch","Open: closes only when reclassified as authorised and verified"))</f>
        <v>Open: closes only when reclassified as authorised and verified</v>
      </c>
      <c r="AC14" s="10"/>
      <c r="AD14" s="10"/>
      <c r="AE14" s="16"/>
      <c r="AF14" s="16"/>
      <c r="AG14" s="15" t="str">
        <f aca="false">IF(O14="","",IF(AND(AF14&lt;&gt;"",W14&lt;&gt;"",AF14&gt;W14),"RE-RECONCILE: material change since last review",IF(AND(ISNUMBER(X14),$O$3&lt;&gt;"",$O$3&gt;X14),"OVERDUE review",IF(AND(AE14&lt;&gt;"",$O$3&lt;&gt;"",$O$3&gt;AE14,AB14&lt;&gt;"No open mismatch"),"Remediation target passed",IF(ISNUMBER(X14),"Review scheduled","No date: see exposure status")))))</f>
        <v>Review scheduled</v>
      </c>
      <c r="AH14" s="15" t="str">
        <f aca="false">IF(COUNTA(H14,J14,K14,M14)&lt;4,"",IF(AND(H14="Prohibited",M14="Approved"),"Contract prohibits what the operator approved",IF(AND(M14="Approved",OR(N14="",LEFT(N14,4)="None",LEFT(N14,3)="Not")),"Approved but no authoriser recorded",IF(AND(K14="Verified",OR(J14="Unknown",J14="Path open, not demonstrated")),"Evidence marked verified but capability not demonstrated",IF(AND(M14="Not approved",N14&lt;&gt;"",LEFT(N14,4)&lt;&gt;"None",LEFT(N14,3)&lt;&gt;"Not",ISNUMBER(SEARCH("approv",N14)),NOT(ISNUMBER(SEARCH("no current",N14)))),"Not approved but an approval is recorded","OK")))))</f>
        <v>OK</v>
      </c>
      <c r="AI14" s="18" t="s">
        <v>201</v>
      </c>
      <c r="AJ14" s="18" t="s">
        <v>291</v>
      </c>
      <c r="AK14" s="18" t="s">
        <v>246</v>
      </c>
      <c r="AL14" s="6" t="str">
        <f aca="false">IF(AND(O14=AI14,P14=AJ14,OR(AK14="",AG14=AK14)),"PASS","FAIL")</f>
        <v>PASS</v>
      </c>
    </row>
    <row r="15" customFormat="false" ht="30" hidden="false" customHeight="true" outlineLevel="0" collapsed="false">
      <c r="A15" s="9" t="s">
        <v>292</v>
      </c>
      <c r="B15" s="10" t="s">
        <v>293</v>
      </c>
      <c r="C15" s="10"/>
      <c r="D15" s="10"/>
      <c r="E15" s="10"/>
      <c r="F15" s="10"/>
      <c r="G15" s="10" t="s">
        <v>239</v>
      </c>
      <c r="H15" s="10" t="s">
        <v>240</v>
      </c>
      <c r="I15" s="10"/>
      <c r="J15" s="10" t="s">
        <v>241</v>
      </c>
      <c r="K15" s="10" t="s">
        <v>242</v>
      </c>
      <c r="L15" s="10"/>
      <c r="M15" s="10" t="s">
        <v>243</v>
      </c>
      <c r="N15" s="10" t="s">
        <v>244</v>
      </c>
      <c r="O15" s="15" t="str">
        <f aca="false">IF(COUNTA(H15,J15,K15,M15)=0,"",IF(COUNTA(H15,J15,K15,M15)&lt;4,"Incomplete inputs",IF(AH15&lt;&gt;"OK","Inconsistent inputs: resolve before classifying",IF(AND(J15="Demonstrated",OR(H15="Prohibited",M15="Not approved")),"Capability exceeds authority",IF(J15="Path open, not demonstrated","Evidence insufficient: unresolved reachability",IF(H15="Silent","Authority undefined",IF(OR(J15="Unknown",K15="None",K15="Vendor attestation only"),"Evidence insufficient",IF(AND(H15="Permitted",M15="Approved",K15="Verified"),"Authorised and verified","Authorised but unverified"))))))))</f>
        <v>Authorised and verified</v>
      </c>
      <c r="P15" s="15" t="str">
        <f aca="false">IF(O15="","",IF(LEFT(O15,3)="Inc","Validation warning: fix inputs",IF(OR(O15="Capability exceeds authority",O15="Evidence insufficient: unresolved reachability",AND(OR(O15="Authority undefined",O15="Evidence insufficient"),AC15="Yes")),IF(AND(R15="In force, verified",AA15&lt;&gt;"",LEFT(AA15,7)&lt;&gt;"Pending"),"Contained (interim): finding stays open","NOT CONTAINED: act now, do not wait for review"),IF(AND(OR(O15="Authority undefined",O15="Evidence insufficient"),AC15&lt;&gt;"No"),"DECISION REQUIRED: containment not assessed",IF(O15="Authorised and verified","No open mismatch","Open mismatch: remediate to plan")))))</f>
        <v>No open mismatch</v>
      </c>
      <c r="Q15" s="10"/>
      <c r="R15" s="10"/>
      <c r="S15" s="10"/>
      <c r="T15" s="10"/>
      <c r="U15" s="10"/>
      <c r="V15" s="10"/>
      <c r="W15" s="16" t="n">
        <v>45658</v>
      </c>
      <c r="X15" s="17" t="n">
        <f aca="false">IF(OR(W15="",G15="",O15=""),"",IF(LEFT(P15,3)="NOT","Contain first",IF(LEFT(P15,3)="DEC","Decide containment first",IF(LEFT(P15,3)="Val","Fix inputs first",W15+IF(O15="Authorised and verified",INDEX(Lists!$I$3:$I$7,MATCH(G15,Lists!$H$3:$H$7,0)),MIN(INDEX(Lists!$I$3:$I$7,MATCH(G15,Lists!$H$3:$H$7,0)),Lists!$I$9))))))</f>
        <v>45838</v>
      </c>
      <c r="Y15" s="10"/>
      <c r="Z15" s="10"/>
      <c r="AA15" s="10"/>
      <c r="AB15" s="15" t="str">
        <f aca="false">IF(O15="","",IF(O15="Authorised and verified","No open mismatch","Open: closes only when reclassified as authorised and verified"))</f>
        <v>No open mismatch</v>
      </c>
      <c r="AC15" s="10"/>
      <c r="AD15" s="10"/>
      <c r="AE15" s="16"/>
      <c r="AF15" s="16"/>
      <c r="AG15" s="15" t="str">
        <f aca="false">IF(O15="","",IF(AND(AF15&lt;&gt;"",W15&lt;&gt;"",AF15&gt;W15),"RE-RECONCILE: material change since last review",IF(AND(ISNUMBER(X15),$O$3&lt;&gt;"",$O$3&gt;X15),"OVERDUE review",IF(AND(AE15&lt;&gt;"",$O$3&lt;&gt;"",$O$3&gt;AE15,AB15&lt;&gt;"No open mismatch"),"Remediation target passed",IF(ISNUMBER(X15),"Review scheduled","No date: see exposure status")))))</f>
        <v>OVERDUE review</v>
      </c>
      <c r="AH15" s="15" t="str">
        <f aca="false">IF(COUNTA(H15,J15,K15,M15)&lt;4,"",IF(AND(H15="Prohibited",M15="Approved"),"Contract prohibits what the operator approved",IF(AND(M15="Approved",OR(N15="",LEFT(N15,4)="None",LEFT(N15,3)="Not")),"Approved but no authoriser recorded",IF(AND(K15="Verified",OR(J15="Unknown",J15="Path open, not demonstrated")),"Evidence marked verified but capability not demonstrated",IF(AND(M15="Not approved",N15&lt;&gt;"",LEFT(N15,4)&lt;&gt;"None",LEFT(N15,3)&lt;&gt;"Not",ISNUMBER(SEARCH("approv",N15)),NOT(ISNUMBER(SEARCH("no current",N15)))),"Not approved but an approval is recorded","OK")))))</f>
        <v>OK</v>
      </c>
      <c r="AI15" s="18" t="s">
        <v>206</v>
      </c>
      <c r="AJ15" s="18" t="s">
        <v>245</v>
      </c>
      <c r="AK15" s="18" t="s">
        <v>294</v>
      </c>
      <c r="AL15" s="6" t="str">
        <f aca="false">IF(AND(O15=AI15,P15=AJ15,OR(AK15="",AG15=AK15)),"PASS","FAIL")</f>
        <v>PASS</v>
      </c>
    </row>
    <row r="16" customFormat="false" ht="30" hidden="false" customHeight="true" outlineLevel="0" collapsed="false">
      <c r="A16" s="9" t="s">
        <v>295</v>
      </c>
      <c r="B16" s="10" t="s">
        <v>296</v>
      </c>
      <c r="C16" s="10"/>
      <c r="D16" s="10"/>
      <c r="E16" s="10"/>
      <c r="F16" s="10"/>
      <c r="G16" s="10" t="s">
        <v>239</v>
      </c>
      <c r="H16" s="10" t="s">
        <v>240</v>
      </c>
      <c r="I16" s="10"/>
      <c r="J16" s="10" t="s">
        <v>241</v>
      </c>
      <c r="K16" s="10" t="s">
        <v>242</v>
      </c>
      <c r="L16" s="10"/>
      <c r="M16" s="10" t="s">
        <v>243</v>
      </c>
      <c r="N16" s="10" t="s">
        <v>244</v>
      </c>
      <c r="O16" s="15" t="str">
        <f aca="false">IF(COUNTA(H16,J16,K16,M16)=0,"",IF(COUNTA(H16,J16,K16,M16)&lt;4,"Incomplete inputs",IF(AH16&lt;&gt;"OK","Inconsistent inputs: resolve before classifying",IF(AND(J16="Demonstrated",OR(H16="Prohibited",M16="Not approved")),"Capability exceeds authority",IF(J16="Path open, not demonstrated","Evidence insufficient: unresolved reachability",IF(H16="Silent","Authority undefined",IF(OR(J16="Unknown",K16="None",K16="Vendor attestation only"),"Evidence insufficient",IF(AND(H16="Permitted",M16="Approved",K16="Verified"),"Authorised and verified","Authorised but unverified"))))))))</f>
        <v>Authorised and verified</v>
      </c>
      <c r="P16" s="15" t="str">
        <f aca="false">IF(O16="","",IF(LEFT(O16,3)="Inc","Validation warning: fix inputs",IF(OR(O16="Capability exceeds authority",O16="Evidence insufficient: unresolved reachability",AND(OR(O16="Authority undefined",O16="Evidence insufficient"),AC16="Yes")),IF(AND(R16="In force, verified",AA16&lt;&gt;"",LEFT(AA16,7)&lt;&gt;"Pending"),"Contained (interim): finding stays open","NOT CONTAINED: act now, do not wait for review"),IF(AND(OR(O16="Authority undefined",O16="Evidence insufficient"),AC16&lt;&gt;"No"),"DECISION REQUIRED: containment not assessed",IF(O16="Authorised and verified","No open mismatch","Open mismatch: remediate to plan")))))</f>
        <v>No open mismatch</v>
      </c>
      <c r="Q16" s="10"/>
      <c r="R16" s="10"/>
      <c r="S16" s="10"/>
      <c r="T16" s="10"/>
      <c r="U16" s="10"/>
      <c r="V16" s="10"/>
      <c r="W16" s="16" t="n">
        <v>46266</v>
      </c>
      <c r="X16" s="17" t="n">
        <f aca="false">IF(OR(W16="",G16="",O16=""),"",IF(LEFT(P16,3)="NOT","Contain first",IF(LEFT(P16,3)="DEC","Decide containment first",IF(LEFT(P16,3)="Val","Fix inputs first",W16+IF(O16="Authorised and verified",INDEX(Lists!$I$3:$I$7,MATCH(G16,Lists!$H$3:$H$7,0)),MIN(INDEX(Lists!$I$3:$I$7,MATCH(G16,Lists!$H$3:$H$7,0)),Lists!$I$9))))))</f>
        <v>46446</v>
      </c>
      <c r="Y16" s="10"/>
      <c r="Z16" s="10"/>
      <c r="AA16" s="10"/>
      <c r="AB16" s="15" t="str">
        <f aca="false">IF(O16="","",IF(O16="Authorised and verified","No open mismatch","Open: closes only when reclassified as authorised and verified"))</f>
        <v>No open mismatch</v>
      </c>
      <c r="AC16" s="10"/>
      <c r="AD16" s="10"/>
      <c r="AE16" s="16"/>
      <c r="AF16" s="16" t="n">
        <v>46285</v>
      </c>
      <c r="AG16" s="15" t="str">
        <f aca="false">IF(O16="","",IF(AND(AF16&lt;&gt;"",W16&lt;&gt;"",AF16&gt;W16),"RE-RECONCILE: material change since last review",IF(AND(ISNUMBER(X16),$O$3&lt;&gt;"",$O$3&gt;X16),"OVERDUE review",IF(AND(AE16&lt;&gt;"",$O$3&lt;&gt;"",$O$3&gt;AE16,AB16&lt;&gt;"No open mismatch"),"Remediation target passed",IF(ISNUMBER(X16),"Review scheduled","No date: see exposure status")))))</f>
        <v>RE-RECONCILE: material change since last review</v>
      </c>
      <c r="AH16" s="15" t="str">
        <f aca="false">IF(COUNTA(H16,J16,K16,M16)&lt;4,"",IF(AND(H16="Prohibited",M16="Approved"),"Contract prohibits what the operator approved",IF(AND(M16="Approved",OR(N16="",LEFT(N16,4)="None",LEFT(N16,3)="Not")),"Approved but no authoriser recorded",IF(AND(K16="Verified",OR(J16="Unknown",J16="Path open, not demonstrated")),"Evidence marked verified but capability not demonstrated",IF(AND(M16="Not approved",N16&lt;&gt;"",LEFT(N16,4)&lt;&gt;"None",LEFT(N16,3)&lt;&gt;"Not",ISNUMBER(SEARCH("approv",N16)),NOT(ISNUMBER(SEARCH("no current",N16)))),"Not approved but an approval is recorded","OK")))))</f>
        <v>OK</v>
      </c>
      <c r="AI16" s="18" t="s">
        <v>206</v>
      </c>
      <c r="AJ16" s="18" t="s">
        <v>245</v>
      </c>
      <c r="AK16" s="18" t="s">
        <v>297</v>
      </c>
      <c r="AL16" s="6" t="str">
        <f aca="false">IF(AND(O16=AI16,P16=AJ16,OR(AK16="",AG16=AK16)),"PASS","FAIL")</f>
        <v>PASS</v>
      </c>
    </row>
    <row r="17" customFormat="false" ht="30" hidden="false" customHeight="true" outlineLevel="0" collapsed="false">
      <c r="A17" s="9" t="s">
        <v>298</v>
      </c>
      <c r="B17" s="10" t="s">
        <v>299</v>
      </c>
      <c r="C17" s="10"/>
      <c r="D17" s="10"/>
      <c r="E17" s="10"/>
      <c r="F17" s="10"/>
      <c r="G17" s="10" t="s">
        <v>239</v>
      </c>
      <c r="H17" s="10" t="s">
        <v>240</v>
      </c>
      <c r="I17" s="10"/>
      <c r="J17" s="10" t="s">
        <v>241</v>
      </c>
      <c r="K17" s="10" t="s">
        <v>251</v>
      </c>
      <c r="L17" s="10"/>
      <c r="M17" s="10" t="s">
        <v>243</v>
      </c>
      <c r="N17" s="10" t="s">
        <v>244</v>
      </c>
      <c r="O17" s="15" t="str">
        <f aca="false">IF(COUNTA(H17,J17,K17,M17)=0,"",IF(COUNTA(H17,J17,K17,M17)&lt;4,"Incomplete inputs",IF(AH17&lt;&gt;"OK","Inconsistent inputs: resolve before classifying",IF(AND(J17="Demonstrated",OR(H17="Prohibited",M17="Not approved")),"Capability exceeds authority",IF(J17="Path open, not demonstrated","Evidence insufficient: unresolved reachability",IF(H17="Silent","Authority undefined",IF(OR(J17="Unknown",K17="None",K17="Vendor attestation only"),"Evidence insufficient",IF(AND(H17="Permitted",M17="Approved",K17="Verified"),"Authorised and verified","Authorised but unverified"))))))))</f>
        <v>Authorised but unverified</v>
      </c>
      <c r="P17" s="15" t="str">
        <f aca="false">IF(O17="","",IF(LEFT(O17,3)="Inc","Validation warning: fix inputs",IF(OR(O17="Capability exceeds authority",O17="Evidence insufficient: unresolved reachability",AND(OR(O17="Authority undefined",O17="Evidence insufficient"),AC17="Yes")),IF(AND(R17="In force, verified",AA17&lt;&gt;"",LEFT(AA17,7)&lt;&gt;"Pending"),"Contained (interim): finding stays open","NOT CONTAINED: act now, do not wait for review"),IF(AND(OR(O17="Authority undefined",O17="Evidence insufficient"),AC17&lt;&gt;"No"),"DECISION REQUIRED: containment not assessed",IF(O17="Authorised and verified","No open mismatch","Open mismatch: remediate to plan")))))</f>
        <v>Open mismatch: remediate to plan</v>
      </c>
      <c r="Q17" s="10"/>
      <c r="R17" s="10"/>
      <c r="S17" s="10"/>
      <c r="T17" s="10"/>
      <c r="U17" s="10"/>
      <c r="V17" s="10"/>
      <c r="W17" s="16" t="n">
        <v>46290</v>
      </c>
      <c r="X17" s="17" t="n">
        <f aca="false">IF(OR(W17="",G17="",O17=""),"",IF(LEFT(P17,3)="NOT","Contain first",IF(LEFT(P17,3)="DEC","Decide containment first",IF(LEFT(P17,3)="Val","Fix inputs first",W17+IF(O17="Authorised and verified",INDEX(Lists!$I$3:$I$7,MATCH(G17,Lists!$H$3:$H$7,0)),MIN(INDEX(Lists!$I$3:$I$7,MATCH(G17,Lists!$H$3:$H$7,0)),Lists!$I$9))))))</f>
        <v>46320</v>
      </c>
      <c r="Y17" s="10"/>
      <c r="Z17" s="10"/>
      <c r="AA17" s="10"/>
      <c r="AB17" s="15" t="str">
        <f aca="false">IF(O17="","",IF(O17="Authorised and verified","No open mismatch","Open: closes only when reclassified as authorised and verified"))</f>
        <v>Open: closes only when reclassified as authorised and verified</v>
      </c>
      <c r="AC17" s="10"/>
      <c r="AD17" s="10"/>
      <c r="AE17" s="16" t="n">
        <v>46291</v>
      </c>
      <c r="AF17" s="16"/>
      <c r="AG17" s="15" t="str">
        <f aca="false">IF(O17="","",IF(AND(AF17&lt;&gt;"",W17&lt;&gt;"",AF17&gt;W17),"RE-RECONCILE: material change since last review",IF(AND(ISNUMBER(X17),$O$3&lt;&gt;"",$O$3&gt;X17),"OVERDUE review",IF(AND(AE17&lt;&gt;"",$O$3&lt;&gt;"",$O$3&gt;AE17,AB17&lt;&gt;"No open mismatch"),"Remediation target passed",IF(ISNUMBER(X17),"Review scheduled","No date: see exposure status")))))</f>
        <v>Remediation target passed</v>
      </c>
      <c r="AH17" s="15" t="str">
        <f aca="false">IF(COUNTA(H17,J17,K17,M17)&lt;4,"",IF(AND(H17="Prohibited",M17="Approved"),"Contract prohibits what the operator approved",IF(AND(M17="Approved",OR(N17="",LEFT(N17,4)="None",LEFT(N17,3)="Not")),"Approved but no authoriser recorded",IF(AND(K17="Verified",OR(J17="Unknown",J17="Path open, not demonstrated")),"Evidence marked verified but capability not demonstrated",IF(AND(M17="Not approved",N17&lt;&gt;"",LEFT(N17,4)&lt;&gt;"None",LEFT(N17,3)&lt;&gt;"Not",ISNUMBER(SEARCH("approv",N17)),NOT(ISNUMBER(SEARCH("no current",N17)))),"Not approved but an approval is recorded","OK")))))</f>
        <v>OK</v>
      </c>
      <c r="AI17" s="18" t="s">
        <v>205</v>
      </c>
      <c r="AJ17" s="18" t="s">
        <v>279</v>
      </c>
      <c r="AK17" s="18" t="s">
        <v>215</v>
      </c>
      <c r="AL17" s="6" t="str">
        <f aca="false">IF(AND(O17=AI17,P17=AJ17,OR(AK17="",AG17=AK17)),"PASS","FAIL")</f>
        <v>PASS</v>
      </c>
    </row>
    <row r="19" customFormat="false" ht="15" hidden="false" customHeight="true" outlineLevel="0" collapsed="false">
      <c r="B19" s="6" t="s">
        <v>300</v>
      </c>
      <c r="C19" s="6" t="str">
        <f aca="false">COUNTIF(AL5:AL17,"PASS")&amp;" of 13"</f>
        <v>13 of 13</v>
      </c>
    </row>
  </sheetData>
  <mergeCells count="1">
    <mergeCell ref="A2:L2"/>
  </mergeCells>
  <conditionalFormatting sqref="P5:P17">
    <cfRule type="expression" priority="2" aboveAverage="0" equalAverage="0" bottom="0" percent="0" rank="0" text="" dxfId="0">
      <formula>LEFT($P5,3)="NOT"</formula>
    </cfRule>
    <cfRule type="expression" priority="3" aboveAverage="0" equalAverage="0" bottom="0" percent="0" rank="0" text="" dxfId="1">
      <formula>LEFT($P5,3)="DEC"</formula>
    </cfRule>
    <cfRule type="expression" priority="4" aboveAverage="0" equalAverage="0" bottom="0" percent="0" rank="0" text="" dxfId="1">
      <formula>LEFT($P5,3)="Val"</formula>
    </cfRule>
    <cfRule type="expression" priority="5" aboveAverage="0" equalAverage="0" bottom="0" percent="0" rank="0" text="" dxfId="2">
      <formula>LEFT($P5,9)="Contained"</formula>
    </cfRule>
  </conditionalFormatting>
  <conditionalFormatting sqref="AG5:AG17">
    <cfRule type="expression" priority="6" aboveAverage="0" equalAverage="0" bottom="0" percent="0" rank="0" text="" dxfId="0">
      <formula>LEFT($AG5,7)="OVERDUE"</formula>
    </cfRule>
    <cfRule type="expression" priority="7" aboveAverage="0" equalAverage="0" bottom="0" percent="0" rank="0" text="" dxfId="1">
      <formula>LEFT($AG5,3)="RE-"</formula>
    </cfRule>
    <cfRule type="expression" priority="8" aboveAverage="0" equalAverage="0" bottom="0" percent="0" rank="0" text="" dxfId="1">
      <formula>LEFT($AG5,3)="Rem"</formula>
    </cfRule>
  </conditionalFormatting>
  <conditionalFormatting sqref="AH5:AH17">
    <cfRule type="expression" priority="9" aboveAverage="0" equalAverage="0" bottom="0" percent="0" rank="0" text="" dxfId="1">
      <formula>AND($AH5&lt;&gt;"",$AH5&lt;&gt;"OK")</formula>
    </cfRule>
  </conditionalFormatting>
  <conditionalFormatting sqref="O5:O17">
    <cfRule type="expression" priority="10" aboveAverage="0" equalAverage="0" bottom="0" percent="0" rank="0" text="" dxfId="1">
      <formula>LEFT($O5,3)="Inc"</formula>
    </cfRule>
    <cfRule type="expression" priority="11" aboveAverage="0" equalAverage="0" bottom="0" percent="0" rank="0" text="" dxfId="3">
      <formula>$O5="Capability exceeds authority"</formula>
    </cfRule>
    <cfRule type="expression" priority="12" aboveAverage="0" equalAverage="0" bottom="0" percent="0" rank="0" text="" dxfId="4">
      <formula>$O5="Evidence insufficient: unresolved reachability"</formula>
    </cfRule>
    <cfRule type="expression" priority="13" aboveAverage="0" equalAverage="0" bottom="0" percent="0" rank="0" text="" dxfId="5">
      <formula>$O5="Authority undefined"</formula>
    </cfRule>
    <cfRule type="expression" priority="14" aboveAverage="0" equalAverage="0" bottom="0" percent="0" rank="0" text="" dxfId="6">
      <formula>$O5="Evidence insufficient"</formula>
    </cfRule>
    <cfRule type="expression" priority="15" aboveAverage="0" equalAverage="0" bottom="0" percent="0" rank="0" text="" dxfId="7">
      <formula>$O5="Authorised but unverified"</formula>
    </cfRule>
    <cfRule type="expression" priority="16" aboveAverage="0" equalAverage="0" bottom="0" percent="0" rank="0" text="" dxfId="2">
      <formula>$O5="Authorised and verified"</formula>
    </cfRule>
  </conditionalFormatting>
  <dataValidations count="8">
    <dataValidation allowBlank="true" errorStyle="stop" operator="greaterThan" showDropDown="false" showErrorMessage="false" showInputMessage="false" sqref="O3 W5:W17 AE5:AF17" type="date">
      <formula1>36526</formula1>
      <formula2>0</formula2>
    </dataValidation>
    <dataValidation allowBlank="true" errorStyle="stop" operator="between" showDropDown="false" showErrorMessage="false" showInputMessage="false" sqref="H5:H17" type="list">
      <formula1>Lists!$A$2:$A$4</formula1>
      <formula2>0</formula2>
    </dataValidation>
    <dataValidation allowBlank="true" errorStyle="stop" operator="between" showDropDown="false" showErrorMessage="false" showInputMessage="false" sqref="J5:J17" type="list">
      <formula1>Lists!$B$2:$B$5</formula1>
      <formula2>0</formula2>
    </dataValidation>
    <dataValidation allowBlank="true" errorStyle="stop" operator="between" showDropDown="false" showErrorMessage="false" showInputMessage="false" sqref="K5:K17" type="list">
      <formula1>Lists!$C$2:$C$5</formula1>
      <formula2>0</formula2>
    </dataValidation>
    <dataValidation allowBlank="true" errorStyle="stop" operator="between" showDropDown="false" showErrorMessage="false" showInputMessage="false" sqref="M5:M17" type="list">
      <formula1>Lists!$D$2:$D$4</formula1>
      <formula2>0</formula2>
    </dataValidation>
    <dataValidation allowBlank="true" errorStyle="stop" operator="between" showDropDown="false" showErrorMessage="false" showInputMessage="false" sqref="G5:G17" type="list">
      <formula1>Lists!$E$2:$E$6</formula1>
      <formula2>0</formula2>
    </dataValidation>
    <dataValidation allowBlank="true" errorStyle="stop" operator="between" showDropDown="false" showErrorMessage="false" showInputMessage="false" sqref="R5:R17" type="list">
      <formula1>Lists!$G$2:$G$5</formula1>
      <formula2>0</formula2>
    </dataValidation>
    <dataValidation allowBlank="true" errorStyle="stop" operator="between" showDropDown="false" showErrorMessage="false" showInputMessage="false" sqref="AC5:AC17" type="list">
      <formula1>"Yes,No,Not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7" min="1" style="1" width="24"/>
    <col collapsed="false" customWidth="true" hidden="false" outlineLevel="0" max="8" min="8" style="1" width="40"/>
    <col collapsed="false" customWidth="true" hidden="false" outlineLevel="0" max="9" min="9" style="1" width="16"/>
  </cols>
  <sheetData>
    <row r="1" customFormat="false" ht="15" hidden="false" customHeight="true" outlineLevel="0" collapsed="false">
      <c r="A1" s="6" t="s">
        <v>301</v>
      </c>
      <c r="B1" s="6" t="s">
        <v>302</v>
      </c>
      <c r="C1" s="6" t="s">
        <v>228</v>
      </c>
      <c r="D1" s="6" t="s">
        <v>303</v>
      </c>
      <c r="E1" s="6" t="s">
        <v>304</v>
      </c>
      <c r="F1" s="6" t="s">
        <v>43</v>
      </c>
      <c r="G1" s="6" t="s">
        <v>305</v>
      </c>
      <c r="H1" s="6" t="s">
        <v>306</v>
      </c>
    </row>
    <row r="2" customFormat="false" ht="15" hidden="false" customHeight="true" outlineLevel="0" collapsed="false">
      <c r="A2" s="18" t="s">
        <v>240</v>
      </c>
      <c r="B2" s="18" t="s">
        <v>241</v>
      </c>
      <c r="C2" s="18" t="s">
        <v>242</v>
      </c>
      <c r="D2" s="18" t="s">
        <v>243</v>
      </c>
      <c r="E2" s="18" t="s">
        <v>249</v>
      </c>
      <c r="F2" s="18" t="s">
        <v>49</v>
      </c>
      <c r="G2" s="18" t="s">
        <v>285</v>
      </c>
      <c r="H2" s="6" t="s">
        <v>172</v>
      </c>
      <c r="I2" s="6" t="s">
        <v>307</v>
      </c>
    </row>
    <row r="3" customFormat="false" ht="15" hidden="false" customHeight="true" outlineLevel="0" collapsed="false">
      <c r="A3" s="18" t="s">
        <v>250</v>
      </c>
      <c r="B3" s="18" t="s">
        <v>282</v>
      </c>
      <c r="C3" s="18" t="s">
        <v>251</v>
      </c>
      <c r="D3" s="18" t="s">
        <v>283</v>
      </c>
      <c r="E3" s="18" t="s">
        <v>289</v>
      </c>
      <c r="F3" s="18" t="s">
        <v>308</v>
      </c>
      <c r="G3" s="18" t="s">
        <v>309</v>
      </c>
      <c r="H3" s="18" t="s">
        <v>249</v>
      </c>
      <c r="I3" s="20" t="n">
        <v>30</v>
      </c>
    </row>
    <row r="4" customFormat="false" ht="15" hidden="false" customHeight="true" outlineLevel="0" collapsed="false">
      <c r="A4" s="18" t="s">
        <v>277</v>
      </c>
      <c r="B4" s="18" t="s">
        <v>310</v>
      </c>
      <c r="C4" s="18" t="s">
        <v>266</v>
      </c>
      <c r="D4" s="18" t="s">
        <v>267</v>
      </c>
      <c r="E4" s="18" t="s">
        <v>260</v>
      </c>
      <c r="F4" s="18" t="s">
        <v>311</v>
      </c>
      <c r="G4" s="18" t="s">
        <v>272</v>
      </c>
      <c r="H4" s="18" t="s">
        <v>289</v>
      </c>
      <c r="I4" s="20" t="n">
        <v>30</v>
      </c>
    </row>
    <row r="5" customFormat="false" ht="15" hidden="false" customHeight="true" outlineLevel="0" collapsed="false">
      <c r="B5" s="18" t="s">
        <v>257</v>
      </c>
      <c r="C5" s="18" t="s">
        <v>268</v>
      </c>
      <c r="E5" s="18" t="s">
        <v>256</v>
      </c>
      <c r="F5" s="18" t="s">
        <v>242</v>
      </c>
      <c r="G5" s="18" t="s">
        <v>312</v>
      </c>
      <c r="H5" s="18" t="s">
        <v>260</v>
      </c>
      <c r="I5" s="20" t="n">
        <v>90</v>
      </c>
    </row>
    <row r="6" customFormat="false" ht="15" hidden="false" customHeight="true" outlineLevel="0" collapsed="false">
      <c r="E6" s="18" t="s">
        <v>239</v>
      </c>
      <c r="F6" s="18" t="s">
        <v>313</v>
      </c>
      <c r="H6" s="18" t="s">
        <v>256</v>
      </c>
      <c r="I6" s="20" t="n">
        <v>90</v>
      </c>
    </row>
    <row r="7" customFormat="false" ht="15" hidden="false" customHeight="true" outlineLevel="0" collapsed="false">
      <c r="F7" s="18" t="s">
        <v>314</v>
      </c>
      <c r="H7" s="18" t="s">
        <v>239</v>
      </c>
      <c r="I7" s="20" t="n">
        <v>180</v>
      </c>
    </row>
    <row r="9" customFormat="false" ht="15" hidden="false" customHeight="true" outlineLevel="0" collapsed="false">
      <c r="H9" s="6" t="s">
        <v>315</v>
      </c>
      <c r="I9" s="20" t="n">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2026-10-02T09:28:03Z</dcterms:created>
  <dc:creator>openpyxl</dc:creator>
  <dc:description/>
  <dc:language>en-US</dc:language>
  <cp:lastModifiedBy/>
  <dcterms:modified xsi:type="dcterms:W3CDTF">2026-10-02T15:00:22Z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